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mainnas\文豪からの変換文書\⑩県民スポーツ大会\★★新しい県民大会★★\51県民大会\〇印刷用\1　陸上\"/>
    </mc:Choice>
  </mc:AlternateContent>
  <xr:revisionPtr revIDLastSave="0" documentId="13_ncr:1_{C4D93DA0-5A07-4CC0-83FF-00B89D6465A1}" xr6:coauthVersionLast="47" xr6:coauthVersionMax="47" xr10:uidLastSave="{00000000-0000-0000-0000-000000000000}"/>
  <bookViews>
    <workbookView xWindow="2250" yWindow="705" windowWidth="12210" windowHeight="13080" tabRatio="902" xr2:uid="{00000000-000D-0000-FFFF-FFFF00000000}"/>
  </bookViews>
  <sheets>
    <sheet name="基本入力" sheetId="18" r:id="rId1"/>
    <sheet name="団体番号一覧" sheetId="25" r:id="rId2"/>
    <sheet name="陸上1（総括申込書）" sheetId="9" r:id="rId3"/>
    <sheet name="陸上２（参加者名簿）" sheetId="11" r:id="rId4"/>
    <sheet name="陸上3（リレー申込書）" sheetId="22" r:id="rId5"/>
    <sheet name="番組編成データ1" sheetId="19" r:id="rId6"/>
    <sheet name="番組編成データ２" sheetId="23" r:id="rId7"/>
    <sheet name="写真判定データ" sheetId="16" r:id="rId8"/>
    <sheet name="リスト" sheetId="13" r:id="rId9"/>
    <sheet name="事務局リスト" sheetId="24" r:id="rId10"/>
  </sheets>
  <definedNames>
    <definedName name="○×入力">リスト!$H$9:$H$10</definedName>
    <definedName name="○印">リスト!$D$17</definedName>
    <definedName name="_xlnm.Print_Area" localSheetId="2">'陸上1（総括申込書）'!$C$9:$K$39</definedName>
    <definedName name="_xlnm.Print_Area" localSheetId="3">'陸上２（参加者名簿）'!$C$14:$CD$295</definedName>
    <definedName name="_xlnm.Print_Area" localSheetId="4">'陸上3（リレー申込書）'!$A$5:$U$120</definedName>
    <definedName name="_xlnm.Print_Titles" localSheetId="4">'陸上3（リレー申込書）'!$5:$5</definedName>
    <definedName name="チーム名">リスト!$D$21:$D$23</definedName>
    <definedName name="種別">リスト!$B$9:$B$12</definedName>
    <definedName name="種目">リスト!$F$9:$F$16</definedName>
    <definedName name="種目１">リスト!$F$25:$F$31</definedName>
    <definedName name="種目２">リスト!$F$34</definedName>
    <definedName name="性別">リスト!$D$9:$D$10</definedName>
    <definedName name="連絡先">リスト!$F$20:$F$21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9" l="1"/>
  <c r="T19" i="9"/>
  <c r="DE14" i="13"/>
  <c r="DD14" i="13"/>
  <c r="DC14" i="13"/>
  <c r="DE13" i="13"/>
  <c r="DD13" i="13"/>
  <c r="DC13" i="13"/>
  <c r="DE12" i="13"/>
  <c r="DD12" i="13"/>
  <c r="DC12" i="13"/>
  <c r="DF12" i="13" s="1"/>
  <c r="H22" i="9" s="1"/>
  <c r="DE11" i="13"/>
  <c r="DD11" i="13"/>
  <c r="DC11" i="13"/>
  <c r="DE10" i="13"/>
  <c r="DD10" i="13"/>
  <c r="DC10" i="13"/>
  <c r="DF9" i="13"/>
  <c r="H19" i="9" s="1"/>
  <c r="DE9" i="13"/>
  <c r="DD9" i="13"/>
  <c r="DC9" i="13"/>
  <c r="DE8" i="13"/>
  <c r="DD8" i="13"/>
  <c r="DC8" i="13"/>
  <c r="DE7" i="13"/>
  <c r="DD7" i="13"/>
  <c r="DC7" i="13"/>
  <c r="AO78" i="22"/>
  <c r="AO77" i="22"/>
  <c r="AO49" i="22"/>
  <c r="AO48" i="22"/>
  <c r="AH107" i="22"/>
  <c r="AH106" i="22"/>
  <c r="E97" i="22"/>
  <c r="E98" i="22"/>
  <c r="E99" i="22"/>
  <c r="E100" i="22"/>
  <c r="E101" i="22"/>
  <c r="AH78" i="22"/>
  <c r="AH77" i="22"/>
  <c r="AD68" i="22"/>
  <c r="AE68" i="22"/>
  <c r="AD69" i="22"/>
  <c r="AE69" i="22"/>
  <c r="AD70" i="22"/>
  <c r="AE70" i="22"/>
  <c r="AD71" i="22"/>
  <c r="AE71" i="22"/>
  <c r="AD72" i="22"/>
  <c r="AE72" i="22"/>
  <c r="AE67" i="22"/>
  <c r="AD67" i="22"/>
  <c r="AH48" i="22"/>
  <c r="AH19" i="22"/>
  <c r="Q20" i="23"/>
  <c r="K20" i="23" s="1"/>
  <c r="Q8" i="23"/>
  <c r="K8" i="23" s="1"/>
  <c r="Q14" i="23"/>
  <c r="K14" i="23" s="1"/>
  <c r="Q26" i="23"/>
  <c r="K26" i="23" s="1"/>
  <c r="Q32" i="23"/>
  <c r="K32" i="23" s="1"/>
  <c r="Q38" i="23"/>
  <c r="K38" i="23" s="1"/>
  <c r="Q47" i="23"/>
  <c r="K47" i="23" s="1"/>
  <c r="Q53" i="23"/>
  <c r="K53" i="23" s="1"/>
  <c r="Q59" i="23"/>
  <c r="K59" i="23" s="1"/>
  <c r="Q65" i="23"/>
  <c r="K65" i="23" s="1"/>
  <c r="Q71" i="23"/>
  <c r="K71" i="23" s="1"/>
  <c r="Q77" i="23"/>
  <c r="K77" i="23" s="1"/>
  <c r="Q104" i="23"/>
  <c r="K104" i="23" s="1"/>
  <c r="Q110" i="23"/>
  <c r="K110" i="23" s="1"/>
  <c r="Q116" i="23"/>
  <c r="K116" i="23" s="1"/>
  <c r="O115" i="22"/>
  <c r="O116" i="22"/>
  <c r="O117" i="22"/>
  <c r="O118" i="22"/>
  <c r="O119" i="22"/>
  <c r="O106" i="22"/>
  <c r="O107" i="22"/>
  <c r="O108" i="22"/>
  <c r="O109" i="22"/>
  <c r="O110" i="22"/>
  <c r="O86" i="22"/>
  <c r="O87" i="22"/>
  <c r="O88" i="22"/>
  <c r="O89" i="22"/>
  <c r="O90" i="22"/>
  <c r="O77" i="22"/>
  <c r="O78" i="22"/>
  <c r="O79" i="22"/>
  <c r="O80" i="22"/>
  <c r="O81" i="22"/>
  <c r="O68" i="22"/>
  <c r="O69" i="22"/>
  <c r="O70" i="22"/>
  <c r="O71" i="22"/>
  <c r="O72" i="22"/>
  <c r="O28" i="22"/>
  <c r="O29" i="22"/>
  <c r="O30" i="22"/>
  <c r="O31" i="22"/>
  <c r="O32" i="22"/>
  <c r="O57" i="22"/>
  <c r="O58" i="22"/>
  <c r="O59" i="22"/>
  <c r="O60" i="22"/>
  <c r="O61" i="22"/>
  <c r="Q86" i="23"/>
  <c r="K86" i="23" s="1"/>
  <c r="Q92" i="23"/>
  <c r="K92" i="23" s="1"/>
  <c r="E115" i="22"/>
  <c r="E116" i="22"/>
  <c r="E117" i="22"/>
  <c r="E118" i="22"/>
  <c r="E119" i="22"/>
  <c r="E106" i="22"/>
  <c r="E107" i="22"/>
  <c r="E108" i="22"/>
  <c r="E109" i="22"/>
  <c r="E110" i="22"/>
  <c r="AD106" i="22"/>
  <c r="AE106" i="22"/>
  <c r="AD107" i="22"/>
  <c r="AE107" i="22"/>
  <c r="AD108" i="22"/>
  <c r="AE108" i="22"/>
  <c r="AD109" i="22"/>
  <c r="AE109" i="22"/>
  <c r="AD110" i="22"/>
  <c r="AE110" i="22"/>
  <c r="AE105" i="22"/>
  <c r="E105" i="22" s="1"/>
  <c r="AD105" i="22"/>
  <c r="AE97" i="22"/>
  <c r="AE98" i="22"/>
  <c r="AE99" i="22"/>
  <c r="AE100" i="22"/>
  <c r="AE101" i="22"/>
  <c r="AE96" i="22"/>
  <c r="AD97" i="22"/>
  <c r="AD98" i="22"/>
  <c r="AD99" i="22"/>
  <c r="AD100" i="22"/>
  <c r="AD101" i="22"/>
  <c r="AD96" i="22"/>
  <c r="E86" i="22"/>
  <c r="E87" i="22"/>
  <c r="E88" i="22"/>
  <c r="E89" i="22"/>
  <c r="E90" i="22"/>
  <c r="AE86" i="22"/>
  <c r="AE87" i="22"/>
  <c r="AE88" i="22"/>
  <c r="AE89" i="22"/>
  <c r="AE90" i="22"/>
  <c r="AD86" i="22"/>
  <c r="AD87" i="22"/>
  <c r="AD88" i="22"/>
  <c r="AD89" i="22"/>
  <c r="AD90" i="22"/>
  <c r="E77" i="22"/>
  <c r="E78" i="22"/>
  <c r="E79" i="22"/>
  <c r="E80" i="22"/>
  <c r="E81" i="22"/>
  <c r="AD77" i="22"/>
  <c r="AE77" i="22"/>
  <c r="AD78" i="22"/>
  <c r="AE78" i="22"/>
  <c r="AD79" i="22"/>
  <c r="AE79" i="22"/>
  <c r="AD80" i="22"/>
  <c r="AE80" i="22"/>
  <c r="AD81" i="22"/>
  <c r="AE81" i="22"/>
  <c r="AE76" i="22"/>
  <c r="E76" i="22" s="1"/>
  <c r="AD76" i="22"/>
  <c r="E57" i="22"/>
  <c r="E58" i="22"/>
  <c r="E59" i="22"/>
  <c r="E60" i="22"/>
  <c r="E61" i="22"/>
  <c r="E48" i="22"/>
  <c r="E49" i="22"/>
  <c r="E50" i="22"/>
  <c r="E51" i="22"/>
  <c r="E52" i="22"/>
  <c r="E47" i="22"/>
  <c r="AD48" i="22"/>
  <c r="AE48" i="22"/>
  <c r="AD49" i="22"/>
  <c r="AE49" i="22"/>
  <c r="AD50" i="22"/>
  <c r="AE50" i="22"/>
  <c r="AD51" i="22"/>
  <c r="AE51" i="22"/>
  <c r="AD52" i="22"/>
  <c r="AE52" i="22"/>
  <c r="AD47" i="22"/>
  <c r="AE47" i="22"/>
  <c r="AD39" i="22"/>
  <c r="AD40" i="22"/>
  <c r="AD41" i="22"/>
  <c r="AD42" i="22"/>
  <c r="AD43" i="22"/>
  <c r="AD38" i="22"/>
  <c r="AE39" i="22"/>
  <c r="AE40" i="22"/>
  <c r="AE41" i="22"/>
  <c r="AE42" i="22"/>
  <c r="AE43" i="22"/>
  <c r="AE38" i="22"/>
  <c r="Q98" i="23"/>
  <c r="K98" i="23" s="1"/>
  <c r="Q143" i="23"/>
  <c r="K143" i="23" s="1"/>
  <c r="Q149" i="23"/>
  <c r="K149" i="23" s="1"/>
  <c r="Q155" i="23"/>
  <c r="K155" i="23" s="1"/>
  <c r="Q125" i="23"/>
  <c r="K125" i="23" s="1"/>
  <c r="Q131" i="23"/>
  <c r="K131" i="23" s="1"/>
  <c r="Q137" i="23"/>
  <c r="K137" i="23" s="1"/>
  <c r="G266" i="11"/>
  <c r="G171" i="11"/>
  <c r="G172" i="11"/>
  <c r="G173" i="11"/>
  <c r="G174" i="11"/>
  <c r="G175" i="11"/>
  <c r="G176" i="11"/>
  <c r="G177" i="11"/>
  <c r="G178" i="11"/>
  <c r="G179" i="11"/>
  <c r="G180" i="11"/>
  <c r="G170" i="11"/>
  <c r="G169" i="11"/>
  <c r="AO116" i="22"/>
  <c r="U116" i="22" s="1"/>
  <c r="K157" i="23" s="1"/>
  <c r="AO117" i="22"/>
  <c r="U117" i="22" s="1"/>
  <c r="K158" i="23" s="1"/>
  <c r="AO118" i="22"/>
  <c r="U118" i="22" s="1"/>
  <c r="K159" i="23" s="1"/>
  <c r="AO119" i="22"/>
  <c r="U119" i="22" s="1"/>
  <c r="K160" i="23" s="1"/>
  <c r="AO115" i="22"/>
  <c r="U115" i="22" s="1"/>
  <c r="K156" i="23" s="1"/>
  <c r="AO98" i="22"/>
  <c r="AO99" i="22"/>
  <c r="AO100" i="22"/>
  <c r="AO101" i="22"/>
  <c r="AO97" i="22"/>
  <c r="AH116" i="22"/>
  <c r="K116" i="22" s="1"/>
  <c r="K139" i="23" s="1"/>
  <c r="AH117" i="22"/>
  <c r="K117" i="22" s="1"/>
  <c r="K140" i="23" s="1"/>
  <c r="AH118" i="22"/>
  <c r="AH119" i="22"/>
  <c r="AH115" i="22"/>
  <c r="K115" i="22" s="1"/>
  <c r="K138" i="23" s="1"/>
  <c r="AH98" i="22"/>
  <c r="AH99" i="22"/>
  <c r="K99" i="22" s="1"/>
  <c r="K128" i="23" s="1"/>
  <c r="AH100" i="22"/>
  <c r="K100" i="22" s="1"/>
  <c r="K129" i="23" s="1"/>
  <c r="AH101" i="22"/>
  <c r="K101" i="22" s="1"/>
  <c r="K130" i="23" s="1"/>
  <c r="AH97" i="22"/>
  <c r="AH87" i="22"/>
  <c r="AH88" i="22"/>
  <c r="K88" i="22" s="1"/>
  <c r="K101" i="23" s="1"/>
  <c r="AH89" i="22"/>
  <c r="K89" i="22" s="1"/>
  <c r="K102" i="23" s="1"/>
  <c r="AH90" i="22"/>
  <c r="K90" i="22" s="1"/>
  <c r="K103" i="23" s="1"/>
  <c r="AH86" i="22"/>
  <c r="K86" i="22" s="1"/>
  <c r="K99" i="23" s="1"/>
  <c r="AO87" i="22"/>
  <c r="AO88" i="22"/>
  <c r="U88" i="22" s="1"/>
  <c r="K119" i="23" s="1"/>
  <c r="AO89" i="22"/>
  <c r="U89" i="22" s="1"/>
  <c r="K120" i="23" s="1"/>
  <c r="AO90" i="22"/>
  <c r="U90" i="22" s="1"/>
  <c r="K121" i="23" s="1"/>
  <c r="AO86" i="22"/>
  <c r="U86" i="22" s="1"/>
  <c r="K117" i="23" s="1"/>
  <c r="AO69" i="22"/>
  <c r="U69" i="22" s="1"/>
  <c r="K106" i="23" s="1"/>
  <c r="AO70" i="22"/>
  <c r="U70" i="22" s="1"/>
  <c r="K107" i="23" s="1"/>
  <c r="AO71" i="22"/>
  <c r="U71" i="22" s="1"/>
  <c r="K108" i="23" s="1"/>
  <c r="AO72" i="22"/>
  <c r="U72" i="22" s="1"/>
  <c r="K109" i="23" s="1"/>
  <c r="AO68" i="22"/>
  <c r="U68" i="22" s="1"/>
  <c r="K105" i="23" s="1"/>
  <c r="AH69" i="22"/>
  <c r="AH70" i="22"/>
  <c r="K70" i="22" s="1"/>
  <c r="K89" i="23" s="1"/>
  <c r="AH71" i="22"/>
  <c r="AH72" i="22"/>
  <c r="AH68" i="22"/>
  <c r="AO58" i="22"/>
  <c r="AO59" i="22"/>
  <c r="AO60" i="22"/>
  <c r="U60" i="22" s="1"/>
  <c r="K81" i="23" s="1"/>
  <c r="AO61" i="22"/>
  <c r="U61" i="22" s="1"/>
  <c r="K82" i="23" s="1"/>
  <c r="AO57" i="22"/>
  <c r="AH58" i="22"/>
  <c r="AH59" i="22"/>
  <c r="AH60" i="22"/>
  <c r="AH61" i="22"/>
  <c r="K61" i="22" s="1"/>
  <c r="K64" i="23" s="1"/>
  <c r="AH57" i="22"/>
  <c r="AO40" i="22"/>
  <c r="AO41" i="22"/>
  <c r="U41" i="22" s="1"/>
  <c r="K68" i="23" s="1"/>
  <c r="AO42" i="22"/>
  <c r="U42" i="22" s="1"/>
  <c r="K69" i="23" s="1"/>
  <c r="AO43" i="22"/>
  <c r="U43" i="22" s="1"/>
  <c r="K70" i="23" s="1"/>
  <c r="AO39" i="22"/>
  <c r="AH40" i="22"/>
  <c r="K40" i="22" s="1"/>
  <c r="K49" i="23" s="1"/>
  <c r="AH41" i="22"/>
  <c r="K41" i="22" s="1"/>
  <c r="K50" i="23" s="1"/>
  <c r="AH42" i="22"/>
  <c r="K42" i="22" s="1"/>
  <c r="K51" i="23" s="1"/>
  <c r="AH43" i="22"/>
  <c r="K43" i="22" s="1"/>
  <c r="K52" i="23" s="1"/>
  <c r="AH39" i="22"/>
  <c r="K39" i="22" s="1"/>
  <c r="K48" i="23" s="1"/>
  <c r="F144" i="23"/>
  <c r="F145" i="23"/>
  <c r="F146" i="23"/>
  <c r="F147" i="23"/>
  <c r="F148" i="23"/>
  <c r="F149" i="23"/>
  <c r="F150" i="23"/>
  <c r="F151" i="23"/>
  <c r="F152" i="23"/>
  <c r="F153" i="23"/>
  <c r="F154" i="23"/>
  <c r="F155" i="23"/>
  <c r="F156" i="23"/>
  <c r="F157" i="23"/>
  <c r="F158" i="23"/>
  <c r="F159" i="23"/>
  <c r="F160" i="23"/>
  <c r="F143" i="23"/>
  <c r="F126" i="23"/>
  <c r="F127" i="23"/>
  <c r="F128" i="23"/>
  <c r="F129" i="23"/>
  <c r="F130" i="23"/>
  <c r="F131" i="23"/>
  <c r="F132" i="23"/>
  <c r="F133" i="23"/>
  <c r="F134" i="23"/>
  <c r="F135" i="23"/>
  <c r="F136" i="23"/>
  <c r="F137" i="23"/>
  <c r="F138" i="23"/>
  <c r="F139" i="23"/>
  <c r="F140" i="23"/>
  <c r="F141" i="23"/>
  <c r="F142" i="23"/>
  <c r="F125" i="23"/>
  <c r="F105" i="23"/>
  <c r="F106" i="23"/>
  <c r="F107" i="23"/>
  <c r="F108" i="23"/>
  <c r="F109" i="23"/>
  <c r="F110" i="23"/>
  <c r="F111" i="23"/>
  <c r="F112" i="23"/>
  <c r="F113" i="23"/>
  <c r="F114" i="23"/>
  <c r="F115" i="23"/>
  <c r="F116" i="23"/>
  <c r="F117" i="23"/>
  <c r="F118" i="23"/>
  <c r="F119" i="23"/>
  <c r="F120" i="23"/>
  <c r="F121" i="23"/>
  <c r="F104" i="23"/>
  <c r="F87" i="23"/>
  <c r="F88" i="23"/>
  <c r="F89" i="23"/>
  <c r="F90" i="23"/>
  <c r="F91" i="23"/>
  <c r="F92" i="23"/>
  <c r="F93" i="23"/>
  <c r="F94" i="23"/>
  <c r="F95" i="23"/>
  <c r="F96" i="23"/>
  <c r="F97" i="23"/>
  <c r="F98" i="23"/>
  <c r="F99" i="23"/>
  <c r="F100" i="23"/>
  <c r="F101" i="23"/>
  <c r="F102" i="23"/>
  <c r="F103" i="23"/>
  <c r="F86" i="23"/>
  <c r="F66" i="23"/>
  <c r="F67" i="23"/>
  <c r="F68" i="23"/>
  <c r="F69" i="23"/>
  <c r="F70" i="23"/>
  <c r="F71" i="23"/>
  <c r="F72" i="23"/>
  <c r="F73" i="23"/>
  <c r="F74" i="23"/>
  <c r="F75" i="23"/>
  <c r="F76" i="23"/>
  <c r="F77" i="23"/>
  <c r="F78" i="23"/>
  <c r="F79" i="23"/>
  <c r="F80" i="23"/>
  <c r="F81" i="23"/>
  <c r="F82" i="23"/>
  <c r="F65" i="23"/>
  <c r="F48" i="23"/>
  <c r="F49" i="23"/>
  <c r="F50" i="23"/>
  <c r="F51" i="23"/>
  <c r="F52" i="23"/>
  <c r="F53" i="23"/>
  <c r="F54" i="23"/>
  <c r="F55" i="23"/>
  <c r="F56" i="23"/>
  <c r="F57" i="23"/>
  <c r="F58" i="23"/>
  <c r="F59" i="23"/>
  <c r="F60" i="23"/>
  <c r="F61" i="23"/>
  <c r="F62" i="23"/>
  <c r="F63" i="23"/>
  <c r="F64" i="23"/>
  <c r="F47" i="23"/>
  <c r="F27" i="23"/>
  <c r="F28" i="23"/>
  <c r="F29" i="23"/>
  <c r="F30" i="23"/>
  <c r="F31" i="23"/>
  <c r="F32" i="23"/>
  <c r="F33" i="23"/>
  <c r="F34" i="23"/>
  <c r="F35" i="23"/>
  <c r="F36" i="23"/>
  <c r="F37" i="23"/>
  <c r="F38" i="23"/>
  <c r="F39" i="23"/>
  <c r="F40" i="23"/>
  <c r="F41" i="23"/>
  <c r="F42" i="23"/>
  <c r="F43" i="23"/>
  <c r="F26" i="23"/>
  <c r="F9" i="23"/>
  <c r="F10" i="23"/>
  <c r="F11" i="23"/>
  <c r="F12" i="23"/>
  <c r="F13" i="23"/>
  <c r="F14" i="23"/>
  <c r="F15" i="23"/>
  <c r="F16" i="23"/>
  <c r="F17" i="23"/>
  <c r="F18" i="23"/>
  <c r="F19" i="23"/>
  <c r="F20" i="23"/>
  <c r="F21" i="23"/>
  <c r="F22" i="23"/>
  <c r="F23" i="23"/>
  <c r="F24" i="23"/>
  <c r="F25" i="23"/>
  <c r="F8" i="23"/>
  <c r="D160" i="23"/>
  <c r="D159" i="23"/>
  <c r="D158" i="23"/>
  <c r="D157" i="23"/>
  <c r="D156" i="23"/>
  <c r="D155" i="23"/>
  <c r="D154" i="23"/>
  <c r="D153" i="23"/>
  <c r="D152" i="23"/>
  <c r="D151" i="23"/>
  <c r="D150" i="23"/>
  <c r="D149" i="23"/>
  <c r="D148" i="23"/>
  <c r="D147" i="23"/>
  <c r="D146" i="23"/>
  <c r="D145" i="23"/>
  <c r="D144" i="23"/>
  <c r="D143" i="23"/>
  <c r="D142" i="23"/>
  <c r="D141" i="23"/>
  <c r="D140" i="23"/>
  <c r="D139" i="23"/>
  <c r="D138" i="23"/>
  <c r="D137" i="23"/>
  <c r="D136" i="23"/>
  <c r="D135" i="23"/>
  <c r="D134" i="23"/>
  <c r="D133" i="23"/>
  <c r="D132" i="23"/>
  <c r="D131" i="23"/>
  <c r="D130" i="23"/>
  <c r="D129" i="23"/>
  <c r="D128" i="23"/>
  <c r="D127" i="23"/>
  <c r="D126" i="23"/>
  <c r="D125" i="23"/>
  <c r="D121" i="23"/>
  <c r="D120" i="23"/>
  <c r="D119" i="23"/>
  <c r="D118" i="23"/>
  <c r="D117" i="23"/>
  <c r="D116" i="23"/>
  <c r="D115" i="23"/>
  <c r="D114" i="23"/>
  <c r="D113" i="23"/>
  <c r="D112" i="23"/>
  <c r="D111" i="23"/>
  <c r="D110" i="23"/>
  <c r="D109" i="23"/>
  <c r="D108" i="23"/>
  <c r="D107" i="23"/>
  <c r="D106" i="23"/>
  <c r="D105" i="23"/>
  <c r="D104" i="23"/>
  <c r="D103" i="23"/>
  <c r="D102" i="23"/>
  <c r="D101" i="23"/>
  <c r="D100" i="23"/>
  <c r="D99" i="23"/>
  <c r="D98" i="23"/>
  <c r="D97" i="23"/>
  <c r="D96" i="23"/>
  <c r="D95" i="23"/>
  <c r="D94" i="23"/>
  <c r="D93" i="23"/>
  <c r="D92" i="23"/>
  <c r="D91" i="23"/>
  <c r="D90" i="23"/>
  <c r="D89" i="23"/>
  <c r="D88" i="23"/>
  <c r="D87" i="23"/>
  <c r="D86" i="23"/>
  <c r="D82" i="23"/>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AO106" i="22"/>
  <c r="U106" i="22" s="1"/>
  <c r="K150" i="23" s="1"/>
  <c r="AM105" i="22"/>
  <c r="U101" i="22"/>
  <c r="K148" i="23" s="1"/>
  <c r="U100" i="22"/>
  <c r="K147" i="23" s="1"/>
  <c r="U99" i="22"/>
  <c r="K146" i="23" s="1"/>
  <c r="U98" i="22"/>
  <c r="K145" i="23" s="1"/>
  <c r="AM97" i="22"/>
  <c r="U97" i="22"/>
  <c r="K144" i="23" s="1"/>
  <c r="AM95" i="22"/>
  <c r="K119" i="22"/>
  <c r="K142" i="23" s="1"/>
  <c r="K118" i="22"/>
  <c r="K141" i="23" s="1"/>
  <c r="K106" i="22"/>
  <c r="K132" i="23" s="1"/>
  <c r="AF105" i="22"/>
  <c r="K98" i="22"/>
  <c r="K127" i="23" s="1"/>
  <c r="AF97" i="22"/>
  <c r="AF95" i="22"/>
  <c r="U87" i="22"/>
  <c r="K118" i="23" s="1"/>
  <c r="U77" i="22"/>
  <c r="K111" i="23" s="1"/>
  <c r="AM76" i="22"/>
  <c r="AM68" i="22"/>
  <c r="AM66" i="22"/>
  <c r="K87" i="22"/>
  <c r="K100" i="23" s="1"/>
  <c r="AF76" i="22"/>
  <c r="K72" i="22"/>
  <c r="K91" i="23" s="1"/>
  <c r="K71" i="22"/>
  <c r="K90" i="23" s="1"/>
  <c r="K69" i="22"/>
  <c r="K88" i="23" s="1"/>
  <c r="K68" i="22"/>
  <c r="K87" i="23" s="1"/>
  <c r="AF68" i="22"/>
  <c r="AF66" i="22"/>
  <c r="U59" i="22"/>
  <c r="K80" i="23" s="1"/>
  <c r="U58" i="22"/>
  <c r="K79" i="23" s="1"/>
  <c r="U57" i="22"/>
  <c r="K78" i="23" s="1"/>
  <c r="AM47" i="22"/>
  <c r="U40" i="22"/>
  <c r="K67" i="23" s="1"/>
  <c r="U39" i="22"/>
  <c r="K66" i="23" s="1"/>
  <c r="AM39" i="22"/>
  <c r="AM37" i="22"/>
  <c r="K60" i="22"/>
  <c r="K63" i="23" s="1"/>
  <c r="K59" i="22"/>
  <c r="K62" i="23" s="1"/>
  <c r="K58" i="22"/>
  <c r="K61" i="23" s="1"/>
  <c r="K57" i="22"/>
  <c r="K60" i="23" s="1"/>
  <c r="K48" i="22"/>
  <c r="K54" i="23" s="1"/>
  <c r="AF47" i="22"/>
  <c r="E40" i="22" s="1"/>
  <c r="AF39" i="22"/>
  <c r="AF37" i="22"/>
  <c r="CF33" i="11"/>
  <c r="BH253" i="11"/>
  <c r="BH206" i="11"/>
  <c r="BH159" i="11"/>
  <c r="BH112" i="11"/>
  <c r="BH65" i="11"/>
  <c r="DF8" i="13" l="1"/>
  <c r="H18" i="9" s="1"/>
  <c r="DF7" i="13"/>
  <c r="H17" i="9" s="1"/>
  <c r="DF13" i="13"/>
  <c r="H23" i="9" s="1"/>
  <c r="DF14" i="13"/>
  <c r="H24" i="9" s="1"/>
  <c r="DF11" i="13"/>
  <c r="H21" i="9" s="1"/>
  <c r="DF10" i="13"/>
  <c r="H20" i="9" s="1"/>
  <c r="AH49" i="22"/>
  <c r="K77" i="22"/>
  <c r="K93" i="23" s="1"/>
  <c r="E43" i="22"/>
  <c r="E42" i="22"/>
  <c r="E41" i="22"/>
  <c r="AO107" i="22"/>
  <c r="U107" i="22" s="1"/>
  <c r="U78" i="22"/>
  <c r="AO79" i="22" s="1"/>
  <c r="K78" i="22"/>
  <c r="BH18" i="11"/>
  <c r="F99" i="25"/>
  <c r="D99" i="25"/>
  <c r="F98" i="25"/>
  <c r="D98" i="25"/>
  <c r="F97" i="25"/>
  <c r="D97" i="25"/>
  <c r="F96" i="25"/>
  <c r="D96" i="25"/>
  <c r="F95" i="25"/>
  <c r="D95" i="25"/>
  <c r="F94" i="25"/>
  <c r="D94" i="25"/>
  <c r="F93" i="25"/>
  <c r="D93" i="25"/>
  <c r="L90" i="25"/>
  <c r="J90" i="25"/>
  <c r="L89" i="25"/>
  <c r="J89" i="25"/>
  <c r="L88" i="25"/>
  <c r="J88" i="25"/>
  <c r="L87" i="25"/>
  <c r="J87" i="25"/>
  <c r="L86" i="25"/>
  <c r="J86" i="25"/>
  <c r="F79" i="25"/>
  <c r="D79" i="25"/>
  <c r="L85" i="25"/>
  <c r="J85" i="25"/>
  <c r="F78" i="25"/>
  <c r="D78" i="25"/>
  <c r="F77" i="25"/>
  <c r="D77" i="25"/>
  <c r="F76" i="25"/>
  <c r="D76" i="25"/>
  <c r="L81" i="25"/>
  <c r="J81" i="25"/>
  <c r="L80" i="25"/>
  <c r="J80" i="25"/>
  <c r="L79" i="25"/>
  <c r="J79" i="25"/>
  <c r="L78" i="25"/>
  <c r="J78" i="25"/>
  <c r="F71" i="25"/>
  <c r="D71" i="25"/>
  <c r="F70" i="25"/>
  <c r="D70" i="25"/>
  <c r="F69" i="25"/>
  <c r="D69" i="25"/>
  <c r="F68" i="25"/>
  <c r="D68" i="25"/>
  <c r="L74" i="25"/>
  <c r="J74" i="25"/>
  <c r="L73" i="25"/>
  <c r="J73" i="25"/>
  <c r="L72" i="25"/>
  <c r="J72" i="25"/>
  <c r="L71" i="25"/>
  <c r="J71" i="25"/>
  <c r="F88" i="25"/>
  <c r="D88" i="25"/>
  <c r="L70" i="25"/>
  <c r="J70" i="25"/>
  <c r="F87" i="25"/>
  <c r="D87" i="25"/>
  <c r="L69" i="25"/>
  <c r="J69" i="25"/>
  <c r="F86" i="25"/>
  <c r="D86" i="25"/>
  <c r="L68" i="25"/>
  <c r="J68" i="25"/>
  <c r="F85" i="25"/>
  <c r="D85" i="25"/>
  <c r="L64" i="25"/>
  <c r="J64" i="25"/>
  <c r="F64" i="25"/>
  <c r="D64" i="25"/>
  <c r="F63" i="25"/>
  <c r="D63" i="25"/>
  <c r="F62" i="25"/>
  <c r="D62" i="25"/>
  <c r="F61" i="25"/>
  <c r="D61" i="25"/>
  <c r="L60" i="25"/>
  <c r="J60" i="25"/>
  <c r="F60" i="25"/>
  <c r="D60" i="25"/>
  <c r="L59" i="25"/>
  <c r="J59" i="25"/>
  <c r="F59" i="25"/>
  <c r="D59" i="25"/>
  <c r="L58" i="25"/>
  <c r="J58" i="25"/>
  <c r="F58" i="25"/>
  <c r="D58" i="25"/>
  <c r="L57" i="25"/>
  <c r="J57" i="25"/>
  <c r="F57" i="25"/>
  <c r="D57" i="25"/>
  <c r="L56" i="25"/>
  <c r="J56" i="25"/>
  <c r="F56" i="25"/>
  <c r="D56" i="25"/>
  <c r="L55" i="25"/>
  <c r="J55" i="25"/>
  <c r="F55" i="25"/>
  <c r="D55" i="25"/>
  <c r="L54" i="25"/>
  <c r="J54" i="25"/>
  <c r="F54" i="25"/>
  <c r="D54" i="25"/>
  <c r="F53" i="25"/>
  <c r="D53" i="25"/>
  <c r="F52" i="25"/>
  <c r="D52" i="25"/>
  <c r="L50" i="25"/>
  <c r="J50" i="25"/>
  <c r="L49" i="25"/>
  <c r="J49" i="25"/>
  <c r="L48" i="25"/>
  <c r="J48" i="25"/>
  <c r="F48" i="25"/>
  <c r="D48" i="25"/>
  <c r="L47" i="25"/>
  <c r="J47" i="25"/>
  <c r="F47" i="25"/>
  <c r="D47" i="25"/>
  <c r="L46" i="25"/>
  <c r="J46" i="25"/>
  <c r="F46" i="25"/>
  <c r="D46" i="25"/>
  <c r="L45" i="25"/>
  <c r="J45" i="25"/>
  <c r="F45" i="25"/>
  <c r="D45" i="25"/>
  <c r="L44" i="25"/>
  <c r="J44" i="25"/>
  <c r="F44" i="25"/>
  <c r="D44" i="25"/>
  <c r="F43" i="25"/>
  <c r="D43" i="25"/>
  <c r="F42" i="25"/>
  <c r="D42" i="25"/>
  <c r="F41" i="25"/>
  <c r="D41" i="25"/>
  <c r="L40" i="25"/>
  <c r="J40" i="25"/>
  <c r="F40" i="25"/>
  <c r="D40" i="25"/>
  <c r="L39" i="25"/>
  <c r="J39" i="25"/>
  <c r="F39" i="25"/>
  <c r="D39" i="25"/>
  <c r="L38" i="25"/>
  <c r="J38" i="25"/>
  <c r="F38" i="25"/>
  <c r="D38" i="25"/>
  <c r="L37" i="25"/>
  <c r="J37" i="25"/>
  <c r="F37" i="25"/>
  <c r="D37" i="25"/>
  <c r="L36" i="25"/>
  <c r="J36" i="25"/>
  <c r="L35" i="25"/>
  <c r="J35" i="25"/>
  <c r="F33" i="25"/>
  <c r="D33" i="25"/>
  <c r="F32" i="25"/>
  <c r="D32" i="25"/>
  <c r="L31" i="25"/>
  <c r="J31" i="25"/>
  <c r="F31" i="25"/>
  <c r="D31" i="25"/>
  <c r="L30" i="25"/>
  <c r="J30" i="25"/>
  <c r="F30" i="25"/>
  <c r="D30" i="25"/>
  <c r="L29" i="25"/>
  <c r="J29" i="25"/>
  <c r="F29" i="25"/>
  <c r="D29" i="25"/>
  <c r="L28" i="25"/>
  <c r="J28" i="25"/>
  <c r="F28" i="25"/>
  <c r="D28" i="25"/>
  <c r="F27" i="25"/>
  <c r="D27" i="25"/>
  <c r="F26" i="25"/>
  <c r="D26" i="25"/>
  <c r="F25" i="25"/>
  <c r="D25" i="25"/>
  <c r="L24" i="25"/>
  <c r="J24" i="25"/>
  <c r="F24" i="25"/>
  <c r="D24" i="25"/>
  <c r="L23" i="25"/>
  <c r="J23" i="25"/>
  <c r="F23" i="25"/>
  <c r="D23" i="25"/>
  <c r="L22" i="25"/>
  <c r="J22" i="25"/>
  <c r="F22" i="25"/>
  <c r="D22" i="25"/>
  <c r="L21" i="25"/>
  <c r="J21" i="25"/>
  <c r="F21" i="25"/>
  <c r="D21" i="25"/>
  <c r="L20" i="25"/>
  <c r="J20" i="25"/>
  <c r="F20" i="25"/>
  <c r="D20" i="25"/>
  <c r="L19" i="25"/>
  <c r="J19" i="25"/>
  <c r="L18" i="25"/>
  <c r="J18" i="25"/>
  <c r="L17" i="25"/>
  <c r="J17" i="25"/>
  <c r="L16" i="25"/>
  <c r="J16" i="25"/>
  <c r="F16" i="25"/>
  <c r="D16" i="25"/>
  <c r="L15" i="25"/>
  <c r="J15" i="25"/>
  <c r="F15" i="25"/>
  <c r="D15" i="25"/>
  <c r="L14" i="25"/>
  <c r="J14" i="25"/>
  <c r="F14" i="25"/>
  <c r="D14" i="25"/>
  <c r="L13" i="25"/>
  <c r="J13" i="25"/>
  <c r="F13" i="25"/>
  <c r="D13" i="25"/>
  <c r="L12" i="25"/>
  <c r="J12" i="25"/>
  <c r="F12" i="25"/>
  <c r="D12" i="25"/>
  <c r="F11" i="25"/>
  <c r="D11" i="25"/>
  <c r="F10" i="25"/>
  <c r="D10" i="25"/>
  <c r="F9" i="25"/>
  <c r="D9" i="25"/>
  <c r="L8" i="25"/>
  <c r="J8" i="25"/>
  <c r="F8" i="25"/>
  <c r="D8" i="25"/>
  <c r="L7" i="25"/>
  <c r="J7" i="25"/>
  <c r="F7" i="25"/>
  <c r="D7" i="25"/>
  <c r="L6" i="25"/>
  <c r="J6" i="25"/>
  <c r="F6" i="25"/>
  <c r="D6" i="25"/>
  <c r="L5" i="25"/>
  <c r="J5" i="25"/>
  <c r="F5" i="25"/>
  <c r="D5" i="25"/>
  <c r="L4" i="25"/>
  <c r="J4" i="25"/>
  <c r="F4" i="25"/>
  <c r="D4" i="25"/>
  <c r="AK7" i="13"/>
  <c r="AK13" i="13"/>
  <c r="AK8" i="13"/>
  <c r="AK12" i="13"/>
  <c r="BX40" i="11"/>
  <c r="K94" i="23" l="1"/>
  <c r="AH79" i="22"/>
  <c r="K151" i="23"/>
  <c r="AO108" i="22"/>
  <c r="U108" i="22" s="1"/>
  <c r="K107" i="22"/>
  <c r="K112" i="23"/>
  <c r="U79" i="22"/>
  <c r="AO80" i="22" s="1"/>
  <c r="K79" i="22"/>
  <c r="K49" i="22"/>
  <c r="S25" i="9"/>
  <c r="U25" i="9" s="1"/>
  <c r="P25" i="9"/>
  <c r="R25" i="9" s="1"/>
  <c r="AK14" i="13"/>
  <c r="K133" i="23" l="1"/>
  <c r="AH108" i="22"/>
  <c r="K95" i="23"/>
  <c r="AH80" i="22"/>
  <c r="K55" i="23"/>
  <c r="AH50" i="22"/>
  <c r="K152" i="23"/>
  <c r="AO109" i="22"/>
  <c r="U109" i="22" s="1"/>
  <c r="K108" i="22"/>
  <c r="K113" i="23"/>
  <c r="U80" i="22"/>
  <c r="AO81" i="22" s="1"/>
  <c r="K80" i="22"/>
  <c r="K50" i="22"/>
  <c r="J25" i="9"/>
  <c r="T24" i="9"/>
  <c r="T23" i="9"/>
  <c r="T22" i="9"/>
  <c r="T21" i="9"/>
  <c r="Q22" i="9"/>
  <c r="Q21" i="9"/>
  <c r="Q20" i="9"/>
  <c r="Q19" i="9"/>
  <c r="T18" i="9"/>
  <c r="T17" i="9"/>
  <c r="Q18" i="9"/>
  <c r="Q17" i="9"/>
  <c r="AY8" i="13"/>
  <c r="AX8" i="13"/>
  <c r="AW8" i="13"/>
  <c r="AV8" i="13"/>
  <c r="AU8" i="13"/>
  <c r="AT8" i="13"/>
  <c r="AS8" i="13"/>
  <c r="AR8" i="13"/>
  <c r="AQ8" i="13"/>
  <c r="AP8" i="13"/>
  <c r="AO8" i="13"/>
  <c r="AN8" i="13"/>
  <c r="AM8" i="13"/>
  <c r="AL8" i="13"/>
  <c r="BR23" i="11"/>
  <c r="P8" i="13"/>
  <c r="P9" i="13"/>
  <c r="P10" i="13"/>
  <c r="P11" i="13"/>
  <c r="P12" i="13"/>
  <c r="P13" i="13"/>
  <c r="P14" i="13"/>
  <c r="P15" i="13"/>
  <c r="P16" i="13"/>
  <c r="P17" i="13"/>
  <c r="P18" i="13"/>
  <c r="R8" i="13"/>
  <c r="S8" i="13"/>
  <c r="R9" i="13"/>
  <c r="S9" i="13"/>
  <c r="R10" i="13"/>
  <c r="S10" i="13"/>
  <c r="R11" i="13"/>
  <c r="S11" i="13"/>
  <c r="R12" i="13"/>
  <c r="S12" i="13"/>
  <c r="R13" i="13"/>
  <c r="S13" i="13"/>
  <c r="R14" i="13"/>
  <c r="S14" i="13"/>
  <c r="R15" i="13"/>
  <c r="S15" i="13"/>
  <c r="R16" i="13"/>
  <c r="S16" i="13"/>
  <c r="R17" i="13"/>
  <c r="S17" i="13"/>
  <c r="R18" i="13"/>
  <c r="S18" i="13"/>
  <c r="AA8" i="13"/>
  <c r="AA9" i="13"/>
  <c r="AA10" i="13"/>
  <c r="AA11" i="13"/>
  <c r="AA12" i="13"/>
  <c r="AA13" i="13"/>
  <c r="AA14" i="13"/>
  <c r="AA15" i="13"/>
  <c r="AA16" i="13"/>
  <c r="AA17" i="13"/>
  <c r="AA18" i="13"/>
  <c r="Y8" i="13"/>
  <c r="Y9" i="13"/>
  <c r="Y10" i="13"/>
  <c r="Y11" i="13"/>
  <c r="Y12" i="13"/>
  <c r="Y13" i="13"/>
  <c r="Y14" i="13"/>
  <c r="Y15" i="13"/>
  <c r="Y16" i="13"/>
  <c r="Y17" i="13"/>
  <c r="Y18" i="13"/>
  <c r="S7" i="13"/>
  <c r="R7" i="13"/>
  <c r="P7" i="13"/>
  <c r="AA7" i="13"/>
  <c r="Y7" i="13"/>
  <c r="AA269" i="11"/>
  <c r="AA216" i="11"/>
  <c r="AH263" i="11"/>
  <c r="AH271" i="11"/>
  <c r="AA263" i="11"/>
  <c r="AA272" i="11"/>
  <c r="AH216" i="11"/>
  <c r="AH224" i="11"/>
  <c r="AA270" i="11"/>
  <c r="AA227" i="11"/>
  <c r="AA217" i="11"/>
  <c r="AH265" i="11"/>
  <c r="AH227" i="11"/>
  <c r="AH266" i="11"/>
  <c r="AH274" i="11"/>
  <c r="AH225" i="11"/>
  <c r="AA218" i="11"/>
  <c r="AA224" i="11"/>
  <c r="AA267" i="11"/>
  <c r="AA271" i="11"/>
  <c r="AA226" i="11"/>
  <c r="AH220" i="11"/>
  <c r="AH264" i="11"/>
  <c r="AH269" i="11"/>
  <c r="AA221" i="11"/>
  <c r="AA264" i="11"/>
  <c r="AA219" i="11"/>
  <c r="AA274" i="11"/>
  <c r="AH218" i="11"/>
  <c r="AA266" i="11"/>
  <c r="AH221" i="11"/>
  <c r="AH219" i="11"/>
  <c r="AA223" i="11"/>
  <c r="AH267" i="11"/>
  <c r="AH226" i="11"/>
  <c r="AH272" i="11"/>
  <c r="AA273" i="11"/>
  <c r="AA265" i="11"/>
  <c r="AH222" i="11"/>
  <c r="AH217" i="11"/>
  <c r="AH223" i="11"/>
  <c r="AA268" i="11"/>
  <c r="AH273" i="11"/>
  <c r="AA220" i="11"/>
  <c r="AH270" i="11"/>
  <c r="AA225" i="11"/>
  <c r="AH268" i="11"/>
  <c r="AA222" i="11"/>
  <c r="BF281" i="11" l="1"/>
  <c r="BF234" i="11"/>
  <c r="BF187" i="11"/>
  <c r="BF140" i="11"/>
  <c r="BF93" i="11"/>
  <c r="BF46" i="11"/>
  <c r="K25" i="9"/>
  <c r="K134" i="23"/>
  <c r="AH109" i="22"/>
  <c r="K96" i="23"/>
  <c r="AH81" i="22"/>
  <c r="K81" i="22" s="1"/>
  <c r="K97" i="23" s="1"/>
  <c r="K56" i="23"/>
  <c r="AH51" i="22"/>
  <c r="K153" i="23"/>
  <c r="AO110" i="22"/>
  <c r="U110" i="22" s="1"/>
  <c r="K154" i="23" s="1"/>
  <c r="K109" i="22"/>
  <c r="K114" i="23"/>
  <c r="U81" i="22"/>
  <c r="K115" i="23" s="1"/>
  <c r="K51" i="22"/>
  <c r="E5" i="22"/>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8" i="23"/>
  <c r="AO29" i="22"/>
  <c r="U29" i="22" s="1"/>
  <c r="K40" i="23" s="1"/>
  <c r="AO30" i="22"/>
  <c r="U30" i="22" s="1"/>
  <c r="K41" i="23" s="1"/>
  <c r="AO31" i="22"/>
  <c r="U31" i="22" s="1"/>
  <c r="K42" i="23" s="1"/>
  <c r="AO32" i="22"/>
  <c r="U32" i="22" s="1"/>
  <c r="K43" i="23" s="1"/>
  <c r="AO28" i="22"/>
  <c r="U28" i="22" s="1"/>
  <c r="K39" i="23" s="1"/>
  <c r="AO19" i="22"/>
  <c r="U19" i="22" s="1"/>
  <c r="K33" i="23" s="1"/>
  <c r="AO11" i="22"/>
  <c r="U11" i="22" s="1"/>
  <c r="K28" i="23" s="1"/>
  <c r="AO12" i="22"/>
  <c r="U12" i="22" s="1"/>
  <c r="K29" i="23" s="1"/>
  <c r="AO13" i="22"/>
  <c r="U13" i="22" s="1"/>
  <c r="K30" i="23" s="1"/>
  <c r="AO14" i="22"/>
  <c r="U14" i="22" s="1"/>
  <c r="K31" i="23" s="1"/>
  <c r="AO10" i="22"/>
  <c r="U10" i="22" s="1"/>
  <c r="K27" i="23" s="1"/>
  <c r="AH28" i="22"/>
  <c r="K28" i="22" s="1"/>
  <c r="K21" i="23" s="1"/>
  <c r="AM18" i="22"/>
  <c r="AM10" i="22"/>
  <c r="AM8" i="22"/>
  <c r="AH29" i="22"/>
  <c r="K29" i="22" s="1"/>
  <c r="K22" i="23" s="1"/>
  <c r="AH30" i="22"/>
  <c r="K30" i="22" s="1"/>
  <c r="K23" i="23" s="1"/>
  <c r="AH31" i="22"/>
  <c r="K31" i="22" s="1"/>
  <c r="K24" i="23" s="1"/>
  <c r="AH32" i="22"/>
  <c r="K32" i="22" s="1"/>
  <c r="K25" i="23" s="1"/>
  <c r="AH11" i="22"/>
  <c r="K11" i="22" s="1"/>
  <c r="K10" i="23" s="1"/>
  <c r="AH12" i="22"/>
  <c r="K12" i="22" s="1"/>
  <c r="K11" i="23" s="1"/>
  <c r="AH10" i="22"/>
  <c r="K10" i="22" s="1"/>
  <c r="K9" i="23" s="1"/>
  <c r="K19" i="22"/>
  <c r="AF10" i="22"/>
  <c r="AF18" i="22"/>
  <c r="AF8" i="22"/>
  <c r="AH14" i="22"/>
  <c r="K14" i="22" s="1"/>
  <c r="K13" i="23" s="1"/>
  <c r="AH13" i="22"/>
  <c r="K13" i="22" s="1"/>
  <c r="K12" i="23" s="1"/>
  <c r="BM281" i="11" l="1"/>
  <c r="BM234" i="11"/>
  <c r="BM187" i="11"/>
  <c r="BM140" i="11"/>
  <c r="BM93" i="11"/>
  <c r="BM46" i="11"/>
  <c r="K135" i="23"/>
  <c r="AH110" i="22"/>
  <c r="K110" i="22" s="1"/>
  <c r="K136" i="23" s="1"/>
  <c r="K57" i="23"/>
  <c r="AH52" i="22"/>
  <c r="K52" i="22" s="1"/>
  <c r="K58" i="23" s="1"/>
  <c r="K15" i="23"/>
  <c r="AH20" i="22"/>
  <c r="AO20" i="22"/>
  <c r="U20" i="22" s="1"/>
  <c r="K34" i="23" s="1"/>
  <c r="K20" i="22"/>
  <c r="Z254" i="11"/>
  <c r="R254" i="11"/>
  <c r="Z207" i="11"/>
  <c r="R207" i="11"/>
  <c r="Z160" i="11"/>
  <c r="R160" i="11"/>
  <c r="Z113" i="11"/>
  <c r="R113" i="11"/>
  <c r="Z66" i="11"/>
  <c r="R66" i="11"/>
  <c r="CZ68" i="13"/>
  <c r="CZ69" i="13"/>
  <c r="CZ70" i="13"/>
  <c r="CZ71" i="13"/>
  <c r="CZ72" i="13"/>
  <c r="CZ73" i="13"/>
  <c r="CZ74" i="13"/>
  <c r="CZ75" i="13"/>
  <c r="CZ76" i="13"/>
  <c r="CZ77" i="13"/>
  <c r="CZ78" i="13"/>
  <c r="CZ67" i="13"/>
  <c r="CQ68" i="13"/>
  <c r="CR68" i="13"/>
  <c r="CQ69" i="13"/>
  <c r="CR69" i="13"/>
  <c r="CQ70" i="13"/>
  <c r="CR70" i="13"/>
  <c r="CQ71" i="13"/>
  <c r="CR71" i="13"/>
  <c r="CQ72" i="13"/>
  <c r="CR72" i="13"/>
  <c r="CQ73" i="13"/>
  <c r="CR73" i="13"/>
  <c r="CQ74" i="13"/>
  <c r="CR74" i="13"/>
  <c r="CQ75" i="13"/>
  <c r="CR75" i="13"/>
  <c r="CQ76" i="13"/>
  <c r="CR76" i="13"/>
  <c r="CQ77" i="13"/>
  <c r="CR77" i="13"/>
  <c r="CQ78" i="13"/>
  <c r="CR78" i="13"/>
  <c r="CR67" i="13"/>
  <c r="CQ67" i="13"/>
  <c r="BL68" i="13"/>
  <c r="BL69" i="13"/>
  <c r="BL70" i="13"/>
  <c r="BL71" i="13"/>
  <c r="BL72" i="13"/>
  <c r="BL73" i="13"/>
  <c r="BL74" i="13"/>
  <c r="BL75" i="13"/>
  <c r="BL76" i="13"/>
  <c r="BL77" i="13"/>
  <c r="BL78" i="13"/>
  <c r="BL67" i="13"/>
  <c r="BA68" i="13"/>
  <c r="BA69" i="13"/>
  <c r="BA70" i="13"/>
  <c r="BA71" i="13"/>
  <c r="BA72" i="13"/>
  <c r="BA73" i="13"/>
  <c r="BA74" i="13"/>
  <c r="BA75" i="13"/>
  <c r="BA76" i="13"/>
  <c r="BA77" i="13"/>
  <c r="BA78" i="13"/>
  <c r="BA67" i="13"/>
  <c r="AH68" i="13"/>
  <c r="AH69" i="13"/>
  <c r="AH70" i="13"/>
  <c r="AH71" i="13"/>
  <c r="AH72" i="13"/>
  <c r="AH73" i="13"/>
  <c r="AH74" i="13"/>
  <c r="AH75" i="13"/>
  <c r="AH76" i="13"/>
  <c r="AH77" i="13"/>
  <c r="AH78" i="13"/>
  <c r="AH67" i="13"/>
  <c r="J67" i="13"/>
  <c r="J68" i="13"/>
  <c r="J69" i="13"/>
  <c r="J70" i="13"/>
  <c r="J71" i="13"/>
  <c r="J72" i="13"/>
  <c r="J73" i="13"/>
  <c r="J74" i="13"/>
  <c r="J75" i="13"/>
  <c r="J76" i="13"/>
  <c r="J77" i="13"/>
  <c r="J78" i="13"/>
  <c r="AO278" i="11"/>
  <c r="M278" i="11"/>
  <c r="AO277" i="11"/>
  <c r="M277" i="11"/>
  <c r="CF274" i="11"/>
  <c r="G274" i="11"/>
  <c r="CF273" i="11"/>
  <c r="G273" i="11"/>
  <c r="CF272" i="11"/>
  <c r="G272" i="11"/>
  <c r="CF271" i="11"/>
  <c r="G271" i="11"/>
  <c r="CF270" i="11"/>
  <c r="G270" i="11"/>
  <c r="CF269" i="11"/>
  <c r="G269" i="11"/>
  <c r="CF268" i="11"/>
  <c r="G268" i="11"/>
  <c r="CF267" i="11"/>
  <c r="G267" i="11"/>
  <c r="CF266" i="11"/>
  <c r="CF265" i="11"/>
  <c r="G265" i="11"/>
  <c r="CF264" i="11"/>
  <c r="G264" i="11"/>
  <c r="CF263" i="11"/>
  <c r="G263" i="11"/>
  <c r="D258" i="11"/>
  <c r="D257" i="11"/>
  <c r="BR255" i="11"/>
  <c r="BR254" i="11"/>
  <c r="AH262" i="11"/>
  <c r="AA262" i="11"/>
  <c r="CF255" i="11"/>
  <c r="K16" i="23" l="1"/>
  <c r="AH21" i="22"/>
  <c r="AO21" i="22"/>
  <c r="U21" i="22" s="1"/>
  <c r="K35" i="23" s="1"/>
  <c r="K21" i="22"/>
  <c r="CR57" i="13"/>
  <c r="CR58" i="13"/>
  <c r="CR59" i="13"/>
  <c r="CR60" i="13"/>
  <c r="CR61" i="13"/>
  <c r="CR62" i="13"/>
  <c r="CR63" i="13"/>
  <c r="CR64" i="13"/>
  <c r="CR65" i="13"/>
  <c r="CR66" i="13"/>
  <c r="CR56" i="13"/>
  <c r="AH56" i="13"/>
  <c r="AH57" i="13"/>
  <c r="AH58" i="13"/>
  <c r="AH59" i="13"/>
  <c r="AH60" i="13"/>
  <c r="AH61" i="13"/>
  <c r="AH62" i="13"/>
  <c r="AH63" i="13"/>
  <c r="AH64" i="13"/>
  <c r="AH65" i="13"/>
  <c r="AH66" i="13"/>
  <c r="AH55" i="13"/>
  <c r="BA56" i="13"/>
  <c r="BA57" i="13"/>
  <c r="BA58" i="13"/>
  <c r="BA59" i="13"/>
  <c r="BA60" i="13"/>
  <c r="BA61" i="13"/>
  <c r="BA62" i="13"/>
  <c r="BA63" i="13"/>
  <c r="BA64" i="13"/>
  <c r="BA65" i="13"/>
  <c r="BA66" i="13"/>
  <c r="BA55" i="13"/>
  <c r="BL56" i="13"/>
  <c r="BL57" i="13"/>
  <c r="BL58" i="13"/>
  <c r="BL59" i="13"/>
  <c r="BL60" i="13"/>
  <c r="BL61" i="13"/>
  <c r="BL62" i="13"/>
  <c r="BL63" i="13"/>
  <c r="BL64" i="13"/>
  <c r="BL65" i="13"/>
  <c r="BL66" i="13"/>
  <c r="BL55" i="13"/>
  <c r="CR55" i="13"/>
  <c r="CQ56" i="13"/>
  <c r="CQ57" i="13"/>
  <c r="CQ58" i="13"/>
  <c r="CQ59" i="13"/>
  <c r="CQ60" i="13"/>
  <c r="CQ61" i="13"/>
  <c r="CQ62" i="13"/>
  <c r="CQ63" i="13"/>
  <c r="CQ64" i="13"/>
  <c r="CQ65" i="13"/>
  <c r="CQ66" i="13"/>
  <c r="CQ55" i="13"/>
  <c r="CZ56" i="13"/>
  <c r="CZ57" i="13"/>
  <c r="CZ58" i="13"/>
  <c r="CZ59" i="13"/>
  <c r="CZ60" i="13"/>
  <c r="CZ61" i="13"/>
  <c r="CZ62" i="13"/>
  <c r="CZ63" i="13"/>
  <c r="CZ64" i="13"/>
  <c r="CZ65" i="13"/>
  <c r="CZ66" i="13"/>
  <c r="CZ55" i="13"/>
  <c r="J55" i="13"/>
  <c r="J56" i="13"/>
  <c r="J57" i="13"/>
  <c r="J58" i="13"/>
  <c r="J59" i="13"/>
  <c r="J60" i="13"/>
  <c r="J61" i="13"/>
  <c r="J62" i="13"/>
  <c r="J63" i="13"/>
  <c r="J64" i="13"/>
  <c r="J65" i="13"/>
  <c r="J66" i="13"/>
  <c r="AO231" i="11"/>
  <c r="M231" i="11"/>
  <c r="AO230" i="11"/>
  <c r="M230" i="11"/>
  <c r="CF227" i="11"/>
  <c r="G227" i="11"/>
  <c r="CF226" i="11"/>
  <c r="CF225" i="11"/>
  <c r="G225" i="11"/>
  <c r="CF224" i="11"/>
  <c r="G224" i="11"/>
  <c r="CF223" i="11"/>
  <c r="G223" i="11"/>
  <c r="CF222" i="11"/>
  <c r="CF221" i="11"/>
  <c r="G221" i="11"/>
  <c r="CF220" i="11"/>
  <c r="CF219" i="11"/>
  <c r="CF218" i="11"/>
  <c r="CF217" i="11"/>
  <c r="CF216" i="11"/>
  <c r="D211" i="11"/>
  <c r="D210" i="11"/>
  <c r="BR208" i="11"/>
  <c r="BR207" i="11"/>
  <c r="M40" i="11"/>
  <c r="AO184" i="11"/>
  <c r="M184" i="11"/>
  <c r="AO183" i="11"/>
  <c r="M183" i="11"/>
  <c r="AO137" i="11"/>
  <c r="M137" i="11"/>
  <c r="AO136" i="11"/>
  <c r="M136" i="11"/>
  <c r="AO43" i="11"/>
  <c r="M43" i="11"/>
  <c r="AO42" i="11"/>
  <c r="M42" i="11"/>
  <c r="AO90" i="11"/>
  <c r="M90" i="11"/>
  <c r="AO89" i="11"/>
  <c r="M89" i="11"/>
  <c r="C47" i="11"/>
  <c r="G29" i="11"/>
  <c r="K8" i="13" s="1"/>
  <c r="C4" i="19" s="1"/>
  <c r="AV53" i="11"/>
  <c r="AV51" i="11"/>
  <c r="BR161" i="11"/>
  <c r="BR160" i="11"/>
  <c r="BR114" i="11"/>
  <c r="BR113" i="11"/>
  <c r="BR67" i="11"/>
  <c r="BR66" i="11"/>
  <c r="BR20" i="11"/>
  <c r="BR19" i="11"/>
  <c r="Z19" i="11"/>
  <c r="R19" i="11"/>
  <c r="AN18" i="11"/>
  <c r="P18" i="11"/>
  <c r="F31" i="9"/>
  <c r="F32" i="9"/>
  <c r="H30" i="9"/>
  <c r="G30" i="9"/>
  <c r="F29" i="9"/>
  <c r="I13" i="9"/>
  <c r="D13" i="9"/>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7" i="13"/>
  <c r="C16" i="11"/>
  <c r="C11" i="9"/>
  <c r="D164" i="11"/>
  <c r="D163" i="11"/>
  <c r="D117" i="11"/>
  <c r="D116" i="11"/>
  <c r="D70" i="11"/>
  <c r="D69" i="11"/>
  <c r="BL44" i="13"/>
  <c r="BL45" i="13"/>
  <c r="BL46" i="13"/>
  <c r="BL47" i="13"/>
  <c r="BL48" i="13"/>
  <c r="BL49" i="13"/>
  <c r="BL50" i="13"/>
  <c r="BL51" i="13"/>
  <c r="BL52" i="13"/>
  <c r="BL53" i="13"/>
  <c r="BL54" i="13"/>
  <c r="BL43" i="13"/>
  <c r="BL32" i="13"/>
  <c r="BL33" i="13"/>
  <c r="BL34" i="13"/>
  <c r="BL35" i="13"/>
  <c r="BL36" i="13"/>
  <c r="BL37" i="13"/>
  <c r="BL38" i="13"/>
  <c r="BL39" i="13"/>
  <c r="BL40" i="13"/>
  <c r="BL41" i="13"/>
  <c r="BL42" i="13"/>
  <c r="BL31" i="13"/>
  <c r="BL20" i="13"/>
  <c r="BL21" i="13"/>
  <c r="BL22" i="13"/>
  <c r="BL23" i="13"/>
  <c r="BL24" i="13"/>
  <c r="BL25" i="13"/>
  <c r="BL26" i="13"/>
  <c r="BL27" i="13"/>
  <c r="BL28" i="13"/>
  <c r="BL29" i="13"/>
  <c r="BL30" i="13"/>
  <c r="BL19" i="13"/>
  <c r="BL8" i="13"/>
  <c r="BL9" i="13"/>
  <c r="BL10" i="13"/>
  <c r="BL11" i="13"/>
  <c r="BL12" i="13"/>
  <c r="BL13" i="13"/>
  <c r="BL14" i="13"/>
  <c r="BL15" i="13"/>
  <c r="BL16" i="13"/>
  <c r="BL17" i="13"/>
  <c r="BL18" i="13"/>
  <c r="BL7" i="13"/>
  <c r="BA44" i="13"/>
  <c r="BA45" i="13"/>
  <c r="BA46" i="13"/>
  <c r="BA47" i="13"/>
  <c r="BA48" i="13"/>
  <c r="BA49" i="13"/>
  <c r="BA50" i="13"/>
  <c r="BA51" i="13"/>
  <c r="BA52" i="13"/>
  <c r="BA53" i="13"/>
  <c r="BA54" i="13"/>
  <c r="BA43" i="13"/>
  <c r="BA32" i="13"/>
  <c r="BA33" i="13"/>
  <c r="BA34" i="13"/>
  <c r="BA35" i="13"/>
  <c r="BA36" i="13"/>
  <c r="BA37" i="13"/>
  <c r="BA38" i="13"/>
  <c r="BA39" i="13"/>
  <c r="BA40" i="13"/>
  <c r="BA41" i="13"/>
  <c r="BA42" i="13"/>
  <c r="BA31" i="13"/>
  <c r="BA20" i="13"/>
  <c r="BA21" i="13"/>
  <c r="BA22" i="13"/>
  <c r="BA23" i="13"/>
  <c r="BA24" i="13"/>
  <c r="BA25" i="13"/>
  <c r="BA26" i="13"/>
  <c r="BA27" i="13"/>
  <c r="BA28" i="13"/>
  <c r="BA29" i="13"/>
  <c r="BA30" i="13"/>
  <c r="BA19" i="13"/>
  <c r="BA8" i="13"/>
  <c r="BA9" i="13"/>
  <c r="BA10" i="13"/>
  <c r="BA11" i="13"/>
  <c r="BA12" i="13"/>
  <c r="BA13" i="13"/>
  <c r="BA14" i="13"/>
  <c r="BA15" i="13"/>
  <c r="BA16" i="13"/>
  <c r="BA17" i="13"/>
  <c r="BA18" i="13"/>
  <c r="BA7" i="13"/>
  <c r="AH44" i="13"/>
  <c r="AH45" i="13"/>
  <c r="AH46" i="13"/>
  <c r="AH47" i="13"/>
  <c r="AH48" i="13"/>
  <c r="AH49" i="13"/>
  <c r="AH50" i="13"/>
  <c r="AH51" i="13"/>
  <c r="AH52" i="13"/>
  <c r="AH53" i="13"/>
  <c r="AH54" i="13"/>
  <c r="AH43" i="13"/>
  <c r="AH32" i="13"/>
  <c r="AH33" i="13"/>
  <c r="AH34" i="13"/>
  <c r="AH35" i="13"/>
  <c r="AH36" i="13"/>
  <c r="AH37" i="13"/>
  <c r="AH38" i="13"/>
  <c r="AH39" i="13"/>
  <c r="AH40" i="13"/>
  <c r="AH41" i="13"/>
  <c r="AH42" i="13"/>
  <c r="AH31" i="13"/>
  <c r="AH20" i="13"/>
  <c r="AH21" i="13"/>
  <c r="AH22" i="13"/>
  <c r="AH23" i="13"/>
  <c r="AH24" i="13"/>
  <c r="AH25" i="13"/>
  <c r="AH26" i="13"/>
  <c r="AH27" i="13"/>
  <c r="AH28" i="13"/>
  <c r="AH29" i="13"/>
  <c r="AH30" i="13"/>
  <c r="AH19" i="13"/>
  <c r="AH9" i="13"/>
  <c r="AH10" i="13"/>
  <c r="AH11" i="13"/>
  <c r="AH12" i="13"/>
  <c r="AH13" i="13"/>
  <c r="AH14" i="13"/>
  <c r="AH15" i="13"/>
  <c r="AH16" i="13"/>
  <c r="AH17" i="13"/>
  <c r="AH18" i="13"/>
  <c r="AH8" i="13"/>
  <c r="AH7" i="13"/>
  <c r="CZ54" i="13"/>
  <c r="CZ53" i="13"/>
  <c r="CZ52" i="13"/>
  <c r="CZ51" i="13"/>
  <c r="CZ50" i="13"/>
  <c r="CZ49" i="13"/>
  <c r="CZ48" i="13"/>
  <c r="CZ47" i="13"/>
  <c r="CZ46" i="13"/>
  <c r="CZ45" i="13"/>
  <c r="CZ44" i="13"/>
  <c r="CZ43" i="13"/>
  <c r="CZ42" i="13"/>
  <c r="CZ41" i="13"/>
  <c r="CZ40" i="13"/>
  <c r="CZ39" i="13"/>
  <c r="CZ38" i="13"/>
  <c r="CZ37" i="13"/>
  <c r="CZ36" i="13"/>
  <c r="CZ35" i="13"/>
  <c r="CZ34" i="13"/>
  <c r="CZ33" i="13"/>
  <c r="CZ32" i="13"/>
  <c r="CZ31" i="13"/>
  <c r="CZ30" i="13"/>
  <c r="CZ29" i="13"/>
  <c r="CZ28" i="13"/>
  <c r="CZ27" i="13"/>
  <c r="CZ26" i="13"/>
  <c r="CZ25" i="13"/>
  <c r="CZ24" i="13"/>
  <c r="CZ23" i="13"/>
  <c r="CZ22" i="13"/>
  <c r="CZ21" i="13"/>
  <c r="CZ20" i="13"/>
  <c r="CZ19" i="13"/>
  <c r="CZ18" i="13"/>
  <c r="CZ17" i="13"/>
  <c r="CZ16" i="13"/>
  <c r="CZ15" i="13"/>
  <c r="CZ14" i="13"/>
  <c r="CZ13" i="13"/>
  <c r="CZ12" i="13"/>
  <c r="CZ11" i="13"/>
  <c r="CZ10" i="13"/>
  <c r="CZ9" i="13"/>
  <c r="CZ8" i="13"/>
  <c r="CZ7" i="13"/>
  <c r="CQ44" i="13"/>
  <c r="CR44" i="13"/>
  <c r="CQ45" i="13"/>
  <c r="CR45" i="13"/>
  <c r="CQ46" i="13"/>
  <c r="CR46" i="13"/>
  <c r="CQ47" i="13"/>
  <c r="CR47" i="13"/>
  <c r="CQ48" i="13"/>
  <c r="CR48" i="13"/>
  <c r="CQ49" i="13"/>
  <c r="CR49" i="13"/>
  <c r="CQ50" i="13"/>
  <c r="CR50" i="13"/>
  <c r="CQ51" i="13"/>
  <c r="CR51" i="13"/>
  <c r="CQ52" i="13"/>
  <c r="CR52" i="13"/>
  <c r="CQ53" i="13"/>
  <c r="CR53" i="13"/>
  <c r="CQ54" i="13"/>
  <c r="CR54" i="13"/>
  <c r="CQ43" i="13"/>
  <c r="CR32" i="13"/>
  <c r="CR33" i="13"/>
  <c r="CR34" i="13"/>
  <c r="CR35" i="13"/>
  <c r="CR36" i="13"/>
  <c r="CR37" i="13"/>
  <c r="CR38" i="13"/>
  <c r="CR39" i="13"/>
  <c r="CR40" i="13"/>
  <c r="CR41" i="13"/>
  <c r="CR42" i="13"/>
  <c r="CQ32" i="13"/>
  <c r="CQ33" i="13"/>
  <c r="CQ34" i="13"/>
  <c r="CQ35" i="13"/>
  <c r="CQ36" i="13"/>
  <c r="CQ37" i="13"/>
  <c r="CQ38" i="13"/>
  <c r="CQ39" i="13"/>
  <c r="CQ40" i="13"/>
  <c r="CQ41" i="13"/>
  <c r="CQ42" i="13"/>
  <c r="CQ31" i="13"/>
  <c r="AA172" i="11"/>
  <c r="AA74" i="11"/>
  <c r="AH36" i="11"/>
  <c r="AA78" i="11"/>
  <c r="AH170" i="11"/>
  <c r="AA180" i="11"/>
  <c r="AA168" i="11"/>
  <c r="AA170" i="11"/>
  <c r="AA133" i="11"/>
  <c r="AA86" i="11"/>
  <c r="AH86" i="11"/>
  <c r="AH174" i="11"/>
  <c r="AH35" i="11"/>
  <c r="AA173" i="11"/>
  <c r="AH171" i="11"/>
  <c r="AH38" i="11"/>
  <c r="AH34" i="11"/>
  <c r="AH179" i="11"/>
  <c r="AH176" i="11"/>
  <c r="AH215" i="11"/>
  <c r="AH37" i="11"/>
  <c r="AA178" i="11"/>
  <c r="AA169" i="11"/>
  <c r="AA85" i="11"/>
  <c r="AA38" i="11"/>
  <c r="AH132" i="11"/>
  <c r="AH122" i="11"/>
  <c r="AA76" i="11"/>
  <c r="AH39" i="11"/>
  <c r="AH121" i="11"/>
  <c r="AH173" i="11"/>
  <c r="AH129" i="11"/>
  <c r="AH133" i="11"/>
  <c r="AA126" i="11"/>
  <c r="AH172" i="11"/>
  <c r="AH125" i="11"/>
  <c r="AH82" i="11"/>
  <c r="AH175" i="11"/>
  <c r="AA215" i="11"/>
  <c r="AH180" i="11"/>
  <c r="AA84" i="11"/>
  <c r="AA81" i="11"/>
  <c r="AH124" i="11"/>
  <c r="AH78" i="11"/>
  <c r="AA124" i="11"/>
  <c r="AA83" i="11"/>
  <c r="AA37" i="11"/>
  <c r="AH128" i="11"/>
  <c r="AH169" i="11"/>
  <c r="AA175" i="11"/>
  <c r="AA80" i="11"/>
  <c r="AA123" i="11"/>
  <c r="AA128" i="11"/>
  <c r="AA77" i="11"/>
  <c r="AA33" i="11"/>
  <c r="AH80" i="11"/>
  <c r="AH81" i="11"/>
  <c r="AH168" i="11"/>
  <c r="AH130" i="11"/>
  <c r="AH178" i="11"/>
  <c r="AA39" i="11"/>
  <c r="AA34" i="11"/>
  <c r="AH123" i="11"/>
  <c r="AA171" i="11"/>
  <c r="AA121" i="11"/>
  <c r="AA177" i="11"/>
  <c r="AA36" i="11"/>
  <c r="AH76" i="11"/>
  <c r="AA127" i="11"/>
  <c r="AH131" i="11"/>
  <c r="AH84" i="11"/>
  <c r="AH127" i="11"/>
  <c r="AH126" i="11"/>
  <c r="AH79" i="11"/>
  <c r="AH77" i="11"/>
  <c r="AA179" i="11"/>
  <c r="AA35" i="11"/>
  <c r="AA129" i="11"/>
  <c r="AA131" i="11"/>
  <c r="AH85" i="11"/>
  <c r="AA130" i="11"/>
  <c r="AH33" i="11"/>
  <c r="AA132" i="11"/>
  <c r="AA82" i="11"/>
  <c r="AH83" i="11"/>
  <c r="AA174" i="11"/>
  <c r="AH74" i="11"/>
  <c r="AA79" i="11"/>
  <c r="AH177" i="11"/>
  <c r="AA176" i="11"/>
  <c r="AA122" i="11"/>
  <c r="AA125" i="11"/>
  <c r="AA75" i="11"/>
  <c r="AH75" i="11"/>
  <c r="AA29" i="11"/>
  <c r="AH32" i="11"/>
  <c r="AA32" i="11"/>
  <c r="AH31" i="11"/>
  <c r="AA31" i="11"/>
  <c r="AH30" i="11"/>
  <c r="AA30" i="11"/>
  <c r="AH28" i="11"/>
  <c r="AH29" i="11"/>
  <c r="Y43" i="18"/>
  <c r="Y41" i="18"/>
  <c r="Y37" i="18"/>
  <c r="CF161" i="11"/>
  <c r="CF67" i="11"/>
  <c r="CF114" i="11"/>
  <c r="CF208" i="11"/>
  <c r="AA28" i="11"/>
  <c r="AM7" i="13" l="1"/>
  <c r="AL7" i="13"/>
  <c r="K17" i="23"/>
  <c r="AH22" i="22"/>
  <c r="K22" i="22" s="1"/>
  <c r="AC14" i="13"/>
  <c r="AC15" i="13"/>
  <c r="AE11" i="13"/>
  <c r="AE7" i="13"/>
  <c r="AC18" i="13"/>
  <c r="AE12" i="13"/>
  <c r="AC7" i="13"/>
  <c r="AC11" i="13"/>
  <c r="AE18" i="13"/>
  <c r="AC8" i="13"/>
  <c r="AC17" i="13"/>
  <c r="AE14" i="13"/>
  <c r="AE15" i="13"/>
  <c r="AC9" i="13"/>
  <c r="AC13" i="13"/>
  <c r="AE17" i="13"/>
  <c r="AC10" i="13"/>
  <c r="AE10" i="13"/>
  <c r="AE9" i="13"/>
  <c r="AC16" i="13"/>
  <c r="AE13" i="13"/>
  <c r="AC12" i="13"/>
  <c r="AE8" i="13"/>
  <c r="AE16" i="13"/>
  <c r="AO22" i="22"/>
  <c r="U22" i="22" s="1"/>
  <c r="Q18" i="13"/>
  <c r="U18" i="13"/>
  <c r="AB18" i="13"/>
  <c r="Q17" i="13"/>
  <c r="AB17" i="13"/>
  <c r="U17" i="13"/>
  <c r="Q16" i="13"/>
  <c r="U16" i="13"/>
  <c r="AB16" i="13"/>
  <c r="U15" i="13"/>
  <c r="AB15" i="13"/>
  <c r="Q15" i="13"/>
  <c r="U14" i="13"/>
  <c r="AB14" i="13"/>
  <c r="Q14" i="13"/>
  <c r="U13" i="13"/>
  <c r="AB13" i="13"/>
  <c r="Q13" i="13"/>
  <c r="AB12" i="13"/>
  <c r="U12" i="13"/>
  <c r="Q12" i="13"/>
  <c r="U11" i="13"/>
  <c r="AB11" i="13"/>
  <c r="Q11" i="13"/>
  <c r="U10" i="13"/>
  <c r="AB10" i="13"/>
  <c r="Q10" i="13"/>
  <c r="AB9" i="13"/>
  <c r="U9" i="13"/>
  <c r="Q9" i="13"/>
  <c r="AB8" i="13"/>
  <c r="U8" i="13"/>
  <c r="J4" i="19"/>
  <c r="Q8" i="13"/>
  <c r="G4" i="19"/>
  <c r="K4" i="19"/>
  <c r="U7" i="13"/>
  <c r="Q7" i="13"/>
  <c r="BM7" i="13"/>
  <c r="DA81" i="13"/>
  <c r="J24" i="9" s="1"/>
  <c r="BJ7" i="13"/>
  <c r="AA278" i="11"/>
  <c r="AA231" i="11"/>
  <c r="AA277" i="11"/>
  <c r="AA230" i="11"/>
  <c r="DA80" i="13"/>
  <c r="AR7" i="13"/>
  <c r="BR7" i="13"/>
  <c r="BH7" i="13"/>
  <c r="AU7" i="13"/>
  <c r="BW7" i="13"/>
  <c r="BG7" i="13"/>
  <c r="AT7" i="13"/>
  <c r="CB7" i="13"/>
  <c r="BV7" i="13"/>
  <c r="BF7" i="13"/>
  <c r="AS7" i="13"/>
  <c r="AY7" i="13"/>
  <c r="BU7" i="13"/>
  <c r="CA7" i="13"/>
  <c r="AP7" i="13"/>
  <c r="AO7" i="13"/>
  <c r="BE7" i="13"/>
  <c r="BT7" i="13"/>
  <c r="AX7" i="13"/>
  <c r="AQ7" i="13"/>
  <c r="BZ7" i="13"/>
  <c r="BQ7" i="13"/>
  <c r="BD7" i="13"/>
  <c r="AN7" i="13"/>
  <c r="AW7" i="13"/>
  <c r="BO7" i="13"/>
  <c r="BY7" i="13"/>
  <c r="BI7" i="13"/>
  <c r="BC7" i="13"/>
  <c r="BP7" i="13"/>
  <c r="AV7" i="13"/>
  <c r="BN7" i="13"/>
  <c r="BX7" i="13"/>
  <c r="BS7" i="13"/>
  <c r="AV194" i="11"/>
  <c r="AV288" i="11"/>
  <c r="AV192" i="11"/>
  <c r="AV286" i="11"/>
  <c r="C157" i="11"/>
  <c r="C251" i="11"/>
  <c r="C94" i="11"/>
  <c r="C282" i="11"/>
  <c r="M181" i="11"/>
  <c r="M275" i="11"/>
  <c r="CF160" i="11"/>
  <c r="P253" i="11"/>
  <c r="CF254" i="11"/>
  <c r="R53" i="11"/>
  <c r="AN253" i="11"/>
  <c r="R288" i="11"/>
  <c r="R286" i="11"/>
  <c r="G220" i="11"/>
  <c r="G222" i="11"/>
  <c r="G218" i="11"/>
  <c r="G217" i="11"/>
  <c r="G219" i="11"/>
  <c r="G216" i="11"/>
  <c r="G226" i="11"/>
  <c r="CF207" i="11"/>
  <c r="C235" i="11"/>
  <c r="M228" i="11"/>
  <c r="R239" i="11"/>
  <c r="C204" i="11"/>
  <c r="AV239" i="11"/>
  <c r="P206" i="11"/>
  <c r="R241" i="11"/>
  <c r="AN206" i="11"/>
  <c r="AV241" i="11"/>
  <c r="AA90" i="11"/>
  <c r="AA43" i="11"/>
  <c r="AA184" i="11"/>
  <c r="AA137" i="11"/>
  <c r="AA183" i="11"/>
  <c r="AA42" i="11"/>
  <c r="AA89" i="11"/>
  <c r="AA136" i="11"/>
  <c r="M134" i="11"/>
  <c r="AA40" i="11"/>
  <c r="AA275" i="11" s="1"/>
  <c r="R145" i="11"/>
  <c r="R192" i="11"/>
  <c r="R194" i="11"/>
  <c r="CF66" i="11"/>
  <c r="C141" i="11"/>
  <c r="C188" i="11"/>
  <c r="R51" i="11"/>
  <c r="AV100" i="11"/>
  <c r="AV145" i="11"/>
  <c r="R98" i="11"/>
  <c r="R100" i="11"/>
  <c r="R147" i="11"/>
  <c r="CF113" i="11"/>
  <c r="AV98" i="11"/>
  <c r="AV147" i="11"/>
  <c r="C63" i="11"/>
  <c r="AE22" i="13" s="1"/>
  <c r="C110" i="11"/>
  <c r="AK9" i="13"/>
  <c r="CF69" i="11"/>
  <c r="CV18" i="13"/>
  <c r="CV17" i="13"/>
  <c r="CV16" i="13"/>
  <c r="CV15" i="13"/>
  <c r="CV7" i="13"/>
  <c r="CV8" i="13"/>
  <c r="CV9" i="13"/>
  <c r="CV10" i="13"/>
  <c r="CV11" i="13"/>
  <c r="CV12" i="13"/>
  <c r="CV13" i="13"/>
  <c r="CV14" i="13"/>
  <c r="K36" i="23" l="1"/>
  <c r="AO23" i="22"/>
  <c r="U23" i="22" s="1"/>
  <c r="K37" i="23" s="1"/>
  <c r="K18" i="23"/>
  <c r="AH23" i="22"/>
  <c r="K23" i="22" s="1"/>
  <c r="K19" i="23" s="1"/>
  <c r="AC20" i="13"/>
  <c r="AE23" i="13"/>
  <c r="AE30" i="13"/>
  <c r="AC44" i="13"/>
  <c r="AE40" i="13"/>
  <c r="AC19" i="13"/>
  <c r="AE52" i="13"/>
  <c r="AC36" i="13"/>
  <c r="AC50" i="13"/>
  <c r="AC34" i="13"/>
  <c r="AC24" i="13"/>
  <c r="AE33" i="13"/>
  <c r="AC46" i="13"/>
  <c r="AE34" i="13"/>
  <c r="AC48" i="13"/>
  <c r="AE35" i="13"/>
  <c r="AC45" i="13"/>
  <c r="AE36" i="13"/>
  <c r="AC25" i="13"/>
  <c r="AC52" i="13"/>
  <c r="AC37" i="13"/>
  <c r="AE48" i="13"/>
  <c r="AE53" i="13"/>
  <c r="AC22" i="13"/>
  <c r="AE25" i="13"/>
  <c r="AC43" i="13"/>
  <c r="AE26" i="13"/>
  <c r="AC49" i="13"/>
  <c r="AE19" i="13"/>
  <c r="AE47" i="13"/>
  <c r="AC23" i="13"/>
  <c r="AC47" i="13"/>
  <c r="AE51" i="13"/>
  <c r="AC28" i="13"/>
  <c r="AE38" i="13"/>
  <c r="AE45" i="13"/>
  <c r="AE43" i="13"/>
  <c r="AC53" i="13"/>
  <c r="AE29" i="13"/>
  <c r="AC21" i="13"/>
  <c r="AC30" i="13"/>
  <c r="AE21" i="13"/>
  <c r="AC35" i="13"/>
  <c r="AE27" i="13"/>
  <c r="AE50" i="13"/>
  <c r="AE32" i="13"/>
  <c r="AC33" i="13"/>
  <c r="AC26" i="13"/>
  <c r="AE54" i="13"/>
  <c r="AE39" i="13"/>
  <c r="AC32" i="13"/>
  <c r="AC27" i="13"/>
  <c r="AE46" i="13"/>
  <c r="AE31" i="13"/>
  <c r="AC42" i="13"/>
  <c r="AE28" i="13"/>
  <c r="AC51" i="13"/>
  <c r="AC40" i="13"/>
  <c r="AE41" i="13"/>
  <c r="AE24" i="13"/>
  <c r="AE49" i="13"/>
  <c r="AC39" i="13"/>
  <c r="AE37" i="13"/>
  <c r="AE20" i="13"/>
  <c r="AC54" i="13"/>
  <c r="AC31" i="13"/>
  <c r="AE42" i="13"/>
  <c r="N65" i="13"/>
  <c r="N18" i="13"/>
  <c r="N34" i="13"/>
  <c r="N50" i="13"/>
  <c r="N66" i="13"/>
  <c r="N19" i="13"/>
  <c r="N35" i="13"/>
  <c r="N51" i="13"/>
  <c r="N67" i="13"/>
  <c r="N20" i="13"/>
  <c r="N36" i="13"/>
  <c r="N52" i="13"/>
  <c r="N68" i="13"/>
  <c r="N21" i="13"/>
  <c r="N37" i="13"/>
  <c r="N53" i="13"/>
  <c r="N69" i="13"/>
  <c r="N22" i="13"/>
  <c r="N38" i="13"/>
  <c r="N54" i="13"/>
  <c r="N70" i="13"/>
  <c r="N47" i="13"/>
  <c r="N64" i="13"/>
  <c r="N23" i="13"/>
  <c r="N39" i="13"/>
  <c r="N55" i="13"/>
  <c r="N71" i="13"/>
  <c r="N8" i="13"/>
  <c r="N24" i="13"/>
  <c r="N40" i="13"/>
  <c r="N56" i="13"/>
  <c r="N72" i="13"/>
  <c r="N7" i="13"/>
  <c r="N16" i="13"/>
  <c r="N33" i="13"/>
  <c r="N9" i="13"/>
  <c r="N25" i="13"/>
  <c r="N41" i="13"/>
  <c r="N57" i="13"/>
  <c r="N73" i="13"/>
  <c r="N48" i="13"/>
  <c r="N10" i="13"/>
  <c r="N26" i="13"/>
  <c r="N42" i="13"/>
  <c r="N58" i="13"/>
  <c r="N74" i="13"/>
  <c r="N78" i="13"/>
  <c r="N15" i="13"/>
  <c r="N49" i="13"/>
  <c r="N11" i="13"/>
  <c r="N27" i="13"/>
  <c r="N43" i="13"/>
  <c r="N59" i="13"/>
  <c r="N75" i="13"/>
  <c r="N62" i="13"/>
  <c r="N31" i="13"/>
  <c r="N63" i="13"/>
  <c r="N32" i="13"/>
  <c r="N12" i="13"/>
  <c r="N28" i="13"/>
  <c r="N44" i="13"/>
  <c r="N60" i="13"/>
  <c r="N76" i="13"/>
  <c r="N30" i="13"/>
  <c r="N17" i="13"/>
  <c r="N13" i="13"/>
  <c r="N29" i="13"/>
  <c r="N45" i="13"/>
  <c r="N61" i="13"/>
  <c r="N77" i="13"/>
  <c r="N14" i="13"/>
  <c r="N46" i="13"/>
  <c r="AA28" i="13"/>
  <c r="P25" i="13"/>
  <c r="P41" i="13"/>
  <c r="P57" i="13"/>
  <c r="P73" i="13"/>
  <c r="S25" i="13"/>
  <c r="S33" i="13"/>
  <c r="S41" i="13"/>
  <c r="S49" i="13"/>
  <c r="S57" i="13"/>
  <c r="S65" i="13"/>
  <c r="S73" i="13"/>
  <c r="AE60" i="13"/>
  <c r="AE76" i="13"/>
  <c r="Y54" i="13"/>
  <c r="AB54" i="13" s="1"/>
  <c r="P26" i="13"/>
  <c r="P42" i="13"/>
  <c r="P58" i="13"/>
  <c r="P74" i="13"/>
  <c r="R26" i="13"/>
  <c r="R34" i="13"/>
  <c r="R42" i="13"/>
  <c r="R50" i="13"/>
  <c r="R58" i="13"/>
  <c r="R66" i="13"/>
  <c r="R74" i="13"/>
  <c r="AE61" i="13"/>
  <c r="AE77" i="13"/>
  <c r="AC69" i="13"/>
  <c r="P27" i="13"/>
  <c r="P43" i="13"/>
  <c r="P59" i="13"/>
  <c r="P75" i="13"/>
  <c r="S26" i="13"/>
  <c r="S34" i="13"/>
  <c r="S42" i="13"/>
  <c r="S50" i="13"/>
  <c r="S58" i="13"/>
  <c r="S66" i="13"/>
  <c r="S74" i="13"/>
  <c r="AE62" i="13"/>
  <c r="AE78" i="13"/>
  <c r="AC70" i="13"/>
  <c r="AA31" i="13"/>
  <c r="AA47" i="13"/>
  <c r="AA63" i="13"/>
  <c r="Y24" i="13"/>
  <c r="AB24" i="13" s="1"/>
  <c r="Y40" i="13"/>
  <c r="AB40" i="13" s="1"/>
  <c r="Y56" i="13"/>
  <c r="AB56" i="13" s="1"/>
  <c r="Y72" i="13"/>
  <c r="AA77" i="13"/>
  <c r="Y55" i="13"/>
  <c r="AB55" i="13" s="1"/>
  <c r="P28" i="13"/>
  <c r="P44" i="13"/>
  <c r="P60" i="13"/>
  <c r="P76" i="13"/>
  <c r="R19" i="13"/>
  <c r="R27" i="13"/>
  <c r="R35" i="13"/>
  <c r="R43" i="13"/>
  <c r="R51" i="13"/>
  <c r="R59" i="13"/>
  <c r="R67" i="13"/>
  <c r="X67" i="13" s="1"/>
  <c r="P62" i="16" s="1"/>
  <c r="R75" i="13"/>
  <c r="AE63" i="13"/>
  <c r="AC55" i="13"/>
  <c r="AC71" i="13"/>
  <c r="AA32" i="13"/>
  <c r="AA48" i="13"/>
  <c r="AA64" i="13"/>
  <c r="Y25" i="13"/>
  <c r="AB25" i="13" s="1"/>
  <c r="Y41" i="13"/>
  <c r="AB41" i="13" s="1"/>
  <c r="Y57" i="13"/>
  <c r="AB57" i="13" s="1"/>
  <c r="Y73" i="13"/>
  <c r="S40" i="13"/>
  <c r="AA43" i="13"/>
  <c r="P24" i="13"/>
  <c r="R41" i="13"/>
  <c r="AA44" i="13"/>
  <c r="AC68" i="13"/>
  <c r="Y71" i="13"/>
  <c r="P29" i="13"/>
  <c r="P45" i="13"/>
  <c r="P61" i="13"/>
  <c r="P77" i="13"/>
  <c r="S19" i="13"/>
  <c r="S27" i="13"/>
  <c r="S35" i="13"/>
  <c r="S43" i="13"/>
  <c r="S51" i="13"/>
  <c r="S59" i="13"/>
  <c r="S67" i="13"/>
  <c r="S75" i="13"/>
  <c r="AE64" i="13"/>
  <c r="AC56" i="13"/>
  <c r="AC72" i="13"/>
  <c r="AA33" i="13"/>
  <c r="AA49" i="13"/>
  <c r="AA65" i="13"/>
  <c r="Y26" i="13"/>
  <c r="AB26" i="13" s="1"/>
  <c r="Y42" i="13"/>
  <c r="AB42" i="13" s="1"/>
  <c r="Y58" i="13"/>
  <c r="AB58" i="13" s="1"/>
  <c r="Y74" i="13"/>
  <c r="Y75" i="13"/>
  <c r="R48" i="13"/>
  <c r="S24" i="13"/>
  <c r="AC66" i="13"/>
  <c r="P56" i="13"/>
  <c r="R33" i="13"/>
  <c r="AE59" i="13"/>
  <c r="Y53" i="13"/>
  <c r="AB53" i="13" s="1"/>
  <c r="Y22" i="13"/>
  <c r="AB22" i="13" s="1"/>
  <c r="Y39" i="13"/>
  <c r="AB39" i="13" s="1"/>
  <c r="P30" i="13"/>
  <c r="P46" i="13"/>
  <c r="P62" i="13"/>
  <c r="P78" i="13"/>
  <c r="R20" i="13"/>
  <c r="R28" i="13"/>
  <c r="R36" i="13"/>
  <c r="R44" i="13"/>
  <c r="R52" i="13"/>
  <c r="R60" i="13"/>
  <c r="X60" i="13" s="1"/>
  <c r="P55" i="16" s="1"/>
  <c r="R68" i="13"/>
  <c r="R76" i="13"/>
  <c r="X76" i="13" s="1"/>
  <c r="P71" i="16" s="1"/>
  <c r="AE65" i="13"/>
  <c r="AC57" i="13"/>
  <c r="AC73" i="13"/>
  <c r="AA34" i="13"/>
  <c r="AA50" i="13"/>
  <c r="AA66" i="13"/>
  <c r="Y27" i="13"/>
  <c r="AB27" i="13" s="1"/>
  <c r="Y43" i="13"/>
  <c r="AB43" i="13" s="1"/>
  <c r="Y59" i="13"/>
  <c r="AB59" i="13" s="1"/>
  <c r="P70" i="13"/>
  <c r="AE73" i="13"/>
  <c r="Y51" i="13"/>
  <c r="AB51" i="13" s="1"/>
  <c r="P39" i="13"/>
  <c r="AE74" i="13"/>
  <c r="Y52" i="13"/>
  <c r="AB52" i="13" s="1"/>
  <c r="P31" i="13"/>
  <c r="P47" i="13"/>
  <c r="P63" i="13"/>
  <c r="S20" i="13"/>
  <c r="S28" i="13"/>
  <c r="S36" i="13"/>
  <c r="S44" i="13"/>
  <c r="S52" i="13"/>
  <c r="S60" i="13"/>
  <c r="S68" i="13"/>
  <c r="S76" i="13"/>
  <c r="AE66" i="13"/>
  <c r="AC58" i="13"/>
  <c r="AC74" i="13"/>
  <c r="AA19" i="13"/>
  <c r="AA35" i="13"/>
  <c r="AA51" i="13"/>
  <c r="AA67" i="13"/>
  <c r="Y28" i="13"/>
  <c r="AB28" i="13" s="1"/>
  <c r="Y44" i="13"/>
  <c r="AB44" i="13" s="1"/>
  <c r="Y60" i="13"/>
  <c r="AB60" i="13" s="1"/>
  <c r="Y76" i="13"/>
  <c r="Y61" i="13"/>
  <c r="AB61" i="13" s="1"/>
  <c r="Y50" i="13"/>
  <c r="AB50" i="13" s="1"/>
  <c r="P22" i="13"/>
  <c r="R72" i="13"/>
  <c r="X72" i="13" s="1"/>
  <c r="P67" i="16" s="1"/>
  <c r="AA74" i="13"/>
  <c r="S48" i="13"/>
  <c r="Y68" i="13"/>
  <c r="R65" i="13"/>
  <c r="AC67" i="13"/>
  <c r="Y37" i="13"/>
  <c r="AB37" i="13" s="1"/>
  <c r="AA45" i="13"/>
  <c r="AA30" i="13"/>
  <c r="P32" i="13"/>
  <c r="P48" i="13"/>
  <c r="P64" i="13"/>
  <c r="R21" i="13"/>
  <c r="R29" i="13"/>
  <c r="R37" i="13"/>
  <c r="R45" i="13"/>
  <c r="R53" i="13"/>
  <c r="X53" i="13" s="1"/>
  <c r="P48" i="16" s="1"/>
  <c r="R61" i="13"/>
  <c r="R69" i="13"/>
  <c r="R77" i="13"/>
  <c r="X77" i="13" s="1"/>
  <c r="P72" i="16" s="1"/>
  <c r="AE67" i="13"/>
  <c r="AC59" i="13"/>
  <c r="AC75" i="13"/>
  <c r="AA20" i="13"/>
  <c r="AA36" i="13"/>
  <c r="AA52" i="13"/>
  <c r="AA68" i="13"/>
  <c r="Y29" i="13"/>
  <c r="AB29" i="13" s="1"/>
  <c r="Y45" i="13"/>
  <c r="AB45" i="13" s="1"/>
  <c r="Y77" i="13"/>
  <c r="R32" i="13"/>
  <c r="AA58" i="13"/>
  <c r="S32" i="13"/>
  <c r="AA27" i="13"/>
  <c r="AA76" i="13"/>
  <c r="AA29" i="13"/>
  <c r="AA46" i="13"/>
  <c r="P33" i="13"/>
  <c r="P49" i="13"/>
  <c r="P65" i="13"/>
  <c r="S21" i="13"/>
  <c r="S29" i="13"/>
  <c r="S37" i="13"/>
  <c r="S45" i="13"/>
  <c r="S53" i="13"/>
  <c r="S61" i="13"/>
  <c r="S69" i="13"/>
  <c r="S77" i="13"/>
  <c r="AE68" i="13"/>
  <c r="AC60" i="13"/>
  <c r="AC76" i="13"/>
  <c r="AA21" i="13"/>
  <c r="AA37" i="13"/>
  <c r="AA53" i="13"/>
  <c r="AA69" i="13"/>
  <c r="Y30" i="13"/>
  <c r="AB30" i="13" s="1"/>
  <c r="Y46" i="13"/>
  <c r="AB46" i="13" s="1"/>
  <c r="Y62" i="13"/>
  <c r="AB62" i="13" s="1"/>
  <c r="Y78" i="13"/>
  <c r="P69" i="13"/>
  <c r="S39" i="13"/>
  <c r="S71" i="13"/>
  <c r="AA73" i="13"/>
  <c r="R40" i="13"/>
  <c r="AC65" i="13"/>
  <c r="Y35" i="13"/>
  <c r="AB35" i="13" s="1"/>
  <c r="P23" i="13"/>
  <c r="S64" i="13"/>
  <c r="Y36" i="13"/>
  <c r="AB36" i="13" s="1"/>
  <c r="R49" i="13"/>
  <c r="Y38" i="13"/>
  <c r="AB38" i="13" s="1"/>
  <c r="AA62" i="13"/>
  <c r="P34" i="13"/>
  <c r="P50" i="13"/>
  <c r="P66" i="13"/>
  <c r="R22" i="13"/>
  <c r="R30" i="13"/>
  <c r="R38" i="13"/>
  <c r="R46" i="13"/>
  <c r="R54" i="13"/>
  <c r="R62" i="13"/>
  <c r="R70" i="13"/>
  <c r="R78" i="13"/>
  <c r="AE69" i="13"/>
  <c r="AC61" i="13"/>
  <c r="AC77" i="13"/>
  <c r="AA22" i="13"/>
  <c r="AA38" i="13"/>
  <c r="AA54" i="13"/>
  <c r="AA70" i="13"/>
  <c r="Y31" i="13"/>
  <c r="Y47" i="13"/>
  <c r="AB47" i="13" s="1"/>
  <c r="Y63" i="13"/>
  <c r="AB63" i="13" s="1"/>
  <c r="P53" i="13"/>
  <c r="S31" i="13"/>
  <c r="S63" i="13"/>
  <c r="AC64" i="13"/>
  <c r="AA41" i="13"/>
  <c r="Y34" i="13"/>
  <c r="AB34" i="13" s="1"/>
  <c r="R24" i="13"/>
  <c r="AE57" i="13"/>
  <c r="Y19" i="13"/>
  <c r="AB19" i="13" s="1"/>
  <c r="AE58" i="13"/>
  <c r="AA75" i="13"/>
  <c r="P72" i="13"/>
  <c r="R73" i="13"/>
  <c r="Y21" i="13"/>
  <c r="AB21" i="13" s="1"/>
  <c r="AA61" i="13"/>
  <c r="Y23" i="13"/>
  <c r="AB23" i="13" s="1"/>
  <c r="P19" i="13"/>
  <c r="P35" i="13"/>
  <c r="P51" i="13"/>
  <c r="P67" i="13"/>
  <c r="S22" i="13"/>
  <c r="S30" i="13"/>
  <c r="S38" i="13"/>
  <c r="S46" i="13"/>
  <c r="S54" i="13"/>
  <c r="S62" i="13"/>
  <c r="S70" i="13"/>
  <c r="S78" i="13"/>
  <c r="AE70" i="13"/>
  <c r="AC62" i="13"/>
  <c r="AC78" i="13"/>
  <c r="AA23" i="13"/>
  <c r="AA39" i="13"/>
  <c r="AA55" i="13"/>
  <c r="AA71" i="13"/>
  <c r="Y32" i="13"/>
  <c r="AB32" i="13" s="1"/>
  <c r="Y48" i="13"/>
  <c r="AB48" i="13" s="1"/>
  <c r="Y64" i="13"/>
  <c r="AB64" i="13" s="1"/>
  <c r="P37" i="13"/>
  <c r="S47" i="13"/>
  <c r="AE56" i="13"/>
  <c r="AA25" i="13"/>
  <c r="P54" i="13"/>
  <c r="R56" i="13"/>
  <c r="AA26" i="13"/>
  <c r="Y67" i="13"/>
  <c r="P55" i="13"/>
  <c r="S56" i="13"/>
  <c r="Y20" i="13"/>
  <c r="AB20" i="13" s="1"/>
  <c r="R25" i="13"/>
  <c r="AE75" i="13"/>
  <c r="Y69" i="13"/>
  <c r="Y70" i="13"/>
  <c r="AA78" i="13"/>
  <c r="P20" i="13"/>
  <c r="P36" i="13"/>
  <c r="P52" i="13"/>
  <c r="P68" i="13"/>
  <c r="R23" i="13"/>
  <c r="R31" i="13"/>
  <c r="R39" i="13"/>
  <c r="R47" i="13"/>
  <c r="R55" i="13"/>
  <c r="R63" i="13"/>
  <c r="R71" i="13"/>
  <c r="X71" i="13" s="1"/>
  <c r="P66" i="16" s="1"/>
  <c r="AE55" i="13"/>
  <c r="AE71" i="13"/>
  <c r="AC63" i="13"/>
  <c r="AA24" i="13"/>
  <c r="AA40" i="13"/>
  <c r="AA56" i="13"/>
  <c r="AA72" i="13"/>
  <c r="Y33" i="13"/>
  <c r="AB33" i="13" s="1"/>
  <c r="Y49" i="13"/>
  <c r="AB49" i="13" s="1"/>
  <c r="Y65" i="13"/>
  <c r="AB65" i="13" s="1"/>
  <c r="P21" i="13"/>
  <c r="S23" i="13"/>
  <c r="S55" i="13"/>
  <c r="AE72" i="13"/>
  <c r="AA57" i="13"/>
  <c r="Y66" i="13"/>
  <c r="AB66" i="13" s="1"/>
  <c r="P38" i="13"/>
  <c r="R64" i="13"/>
  <c r="AA42" i="13"/>
  <c r="P71" i="13"/>
  <c r="S72" i="13"/>
  <c r="AA59" i="13"/>
  <c r="P40" i="13"/>
  <c r="R57" i="13"/>
  <c r="AA60" i="13"/>
  <c r="AE44" i="13"/>
  <c r="AC41" i="13"/>
  <c r="AC38" i="13"/>
  <c r="AC29" i="13"/>
  <c r="Q38" i="13"/>
  <c r="Q43" i="13"/>
  <c r="U38" i="13"/>
  <c r="Q35" i="13"/>
  <c r="Q27" i="13"/>
  <c r="Q19" i="13"/>
  <c r="U24" i="13"/>
  <c r="Q26" i="13"/>
  <c r="AF13" i="13"/>
  <c r="AF12" i="13"/>
  <c r="AF10" i="13"/>
  <c r="T22" i="13"/>
  <c r="T38" i="13"/>
  <c r="T54" i="13"/>
  <c r="T70" i="13"/>
  <c r="T24" i="13"/>
  <c r="T25" i="13"/>
  <c r="T26" i="13"/>
  <c r="T74" i="13"/>
  <c r="T27" i="13"/>
  <c r="T75" i="13"/>
  <c r="T76" i="13"/>
  <c r="T45" i="13"/>
  <c r="T62" i="13"/>
  <c r="T31" i="13"/>
  <c r="T17" i="13"/>
  <c r="T66" i="13"/>
  <c r="T36" i="13"/>
  <c r="T23" i="13"/>
  <c r="T39" i="13"/>
  <c r="T55" i="13"/>
  <c r="T71" i="13"/>
  <c r="T40" i="13"/>
  <c r="T56" i="13"/>
  <c r="T72" i="13"/>
  <c r="T41" i="13"/>
  <c r="T57" i="13"/>
  <c r="T58" i="13"/>
  <c r="T59" i="13"/>
  <c r="T60" i="13"/>
  <c r="T61" i="13"/>
  <c r="T47" i="13"/>
  <c r="T49" i="13"/>
  <c r="T35" i="13"/>
  <c r="T53" i="13"/>
  <c r="T8" i="13"/>
  <c r="M4" i="19" s="1"/>
  <c r="L4" i="19" s="1"/>
  <c r="T42" i="13"/>
  <c r="T28" i="13"/>
  <c r="T46" i="13"/>
  <c r="T32" i="13"/>
  <c r="T50" i="13"/>
  <c r="T68" i="13"/>
  <c r="T9" i="13"/>
  <c r="T73" i="13"/>
  <c r="T43" i="13"/>
  <c r="T44" i="13"/>
  <c r="T29" i="13"/>
  <c r="T77" i="13"/>
  <c r="T7" i="13"/>
  <c r="T65" i="13"/>
  <c r="T20" i="13"/>
  <c r="T10" i="13"/>
  <c r="T63" i="13"/>
  <c r="T19" i="13"/>
  <c r="T11" i="13"/>
  <c r="T30" i="13"/>
  <c r="T48" i="13"/>
  <c r="T34" i="13"/>
  <c r="T52" i="13"/>
  <c r="T12" i="13"/>
  <c r="T64" i="13"/>
  <c r="T51" i="13"/>
  <c r="T13" i="13"/>
  <c r="T33" i="13"/>
  <c r="T37" i="13"/>
  <c r="T14" i="13"/>
  <c r="T78" i="13"/>
  <c r="T16" i="13"/>
  <c r="T18" i="13"/>
  <c r="T67" i="13"/>
  <c r="T69" i="13"/>
  <c r="T15" i="13"/>
  <c r="T21" i="13"/>
  <c r="Q22" i="13"/>
  <c r="U62" i="13"/>
  <c r="U27" i="13"/>
  <c r="U41" i="13"/>
  <c r="U26" i="13"/>
  <c r="Q24" i="13"/>
  <c r="Q41" i="13"/>
  <c r="AF14" i="13"/>
  <c r="Q53" i="13"/>
  <c r="X14" i="13"/>
  <c r="X8" i="13"/>
  <c r="X9" i="13"/>
  <c r="X10" i="13"/>
  <c r="X13" i="13"/>
  <c r="X7" i="13"/>
  <c r="X12" i="13"/>
  <c r="X11" i="13"/>
  <c r="X15" i="13"/>
  <c r="AF15" i="13"/>
  <c r="AF16" i="13"/>
  <c r="Q65" i="13"/>
  <c r="Q57" i="13"/>
  <c r="Q61" i="13"/>
  <c r="O62" i="13"/>
  <c r="O57" i="16" s="1"/>
  <c r="U25" i="13"/>
  <c r="Q64" i="13"/>
  <c r="O55" i="13"/>
  <c r="O50" i="16" s="1"/>
  <c r="Q45" i="13"/>
  <c r="U31" i="13"/>
  <c r="Q58" i="13"/>
  <c r="Q32" i="13"/>
  <c r="Q66" i="13"/>
  <c r="O70" i="13"/>
  <c r="O69" i="13"/>
  <c r="O64" i="16" s="1"/>
  <c r="U74" i="13"/>
  <c r="Q72" i="13"/>
  <c r="O73" i="13"/>
  <c r="O68" i="16" s="1"/>
  <c r="O71" i="13"/>
  <c r="Q75" i="13"/>
  <c r="Q69" i="13"/>
  <c r="Q71" i="13"/>
  <c r="O78" i="13"/>
  <c r="O73" i="16" s="1"/>
  <c r="O76" i="13"/>
  <c r="O71" i="16" s="1"/>
  <c r="Q73" i="13"/>
  <c r="U75" i="13"/>
  <c r="U71" i="13"/>
  <c r="U77" i="13"/>
  <c r="Q76" i="13"/>
  <c r="O68" i="13"/>
  <c r="O72" i="13"/>
  <c r="O67" i="16" s="1"/>
  <c r="O75" i="13"/>
  <c r="O70" i="16" s="1"/>
  <c r="O77" i="13"/>
  <c r="U69" i="13"/>
  <c r="U73" i="13"/>
  <c r="U78" i="13"/>
  <c r="Q68" i="13"/>
  <c r="U67" i="13"/>
  <c r="O74" i="13"/>
  <c r="Q77" i="13"/>
  <c r="U76" i="13"/>
  <c r="Q70" i="13"/>
  <c r="Q67" i="13"/>
  <c r="Q78" i="13"/>
  <c r="U68" i="13"/>
  <c r="Q74" i="13"/>
  <c r="O67" i="13"/>
  <c r="U70" i="13"/>
  <c r="U72" i="13"/>
  <c r="U23" i="13"/>
  <c r="U22" i="13"/>
  <c r="Q29" i="13"/>
  <c r="U19" i="13"/>
  <c r="Q40" i="13"/>
  <c r="Q63" i="13"/>
  <c r="O57" i="13"/>
  <c r="Q37" i="13"/>
  <c r="U60" i="13"/>
  <c r="U50" i="13"/>
  <c r="O61" i="13"/>
  <c r="O56" i="16" s="1"/>
  <c r="U39" i="13"/>
  <c r="U43" i="13"/>
  <c r="U45" i="13"/>
  <c r="Q31" i="13"/>
  <c r="U37" i="13"/>
  <c r="U54" i="13"/>
  <c r="O64" i="13"/>
  <c r="O59" i="16" s="1"/>
  <c r="O58" i="13"/>
  <c r="O53" i="16" s="1"/>
  <c r="U29" i="13"/>
  <c r="U21" i="13"/>
  <c r="AF8" i="13"/>
  <c r="U42" i="13"/>
  <c r="U56" i="13"/>
  <c r="U46" i="13"/>
  <c r="O63" i="13"/>
  <c r="U48" i="13"/>
  <c r="Q60" i="13"/>
  <c r="Q50" i="13"/>
  <c r="U59" i="13"/>
  <c r="U34" i="13"/>
  <c r="AF17" i="13"/>
  <c r="Q39" i="13"/>
  <c r="U44" i="13"/>
  <c r="U33" i="13"/>
  <c r="U28" i="13"/>
  <c r="AF9" i="13"/>
  <c r="Q42" i="13"/>
  <c r="U55" i="13"/>
  <c r="O60" i="13"/>
  <c r="Q51" i="13"/>
  <c r="Q62" i="13"/>
  <c r="U52" i="13"/>
  <c r="O65" i="13"/>
  <c r="Q21" i="13"/>
  <c r="Q28" i="13"/>
  <c r="Q54" i="13"/>
  <c r="U51" i="13"/>
  <c r="U53" i="13"/>
  <c r="Q20" i="13"/>
  <c r="U64" i="13"/>
  <c r="Q46" i="13"/>
  <c r="U47" i="13"/>
  <c r="U32" i="13"/>
  <c r="Q34" i="13"/>
  <c r="AF18" i="13"/>
  <c r="Q23" i="13"/>
  <c r="Q25" i="13"/>
  <c r="U65" i="13"/>
  <c r="U66" i="13"/>
  <c r="U40" i="13"/>
  <c r="Q55" i="13"/>
  <c r="Q56" i="13"/>
  <c r="U57" i="13"/>
  <c r="Q33" i="13"/>
  <c r="U58" i="13"/>
  <c r="U49" i="13"/>
  <c r="U36" i="13"/>
  <c r="Q52" i="13"/>
  <c r="AF11" i="13"/>
  <c r="Q44" i="13"/>
  <c r="O59" i="13"/>
  <c r="U20" i="13"/>
  <c r="Q30" i="13"/>
  <c r="U63" i="13"/>
  <c r="Q48" i="13"/>
  <c r="U61" i="13"/>
  <c r="O66" i="13"/>
  <c r="CW25" i="13"/>
  <c r="U30" i="13"/>
  <c r="O56" i="13"/>
  <c r="Q47" i="13"/>
  <c r="Q49" i="13"/>
  <c r="Q59" i="13"/>
  <c r="U35" i="13"/>
  <c r="Q36" i="13"/>
  <c r="K65" i="13"/>
  <c r="K61" i="13"/>
  <c r="K66" i="13"/>
  <c r="K59" i="13"/>
  <c r="K55" i="13"/>
  <c r="K56" i="13"/>
  <c r="C52" i="19" s="1"/>
  <c r="K63" i="13"/>
  <c r="K57" i="13"/>
  <c r="K62" i="13"/>
  <c r="K58" i="13"/>
  <c r="K60" i="13"/>
  <c r="K64" i="13"/>
  <c r="C60" i="19" s="1"/>
  <c r="K67" i="13"/>
  <c r="K68" i="13"/>
  <c r="C64" i="19" s="1"/>
  <c r="K69" i="13"/>
  <c r="C65" i="19" s="1"/>
  <c r="K71" i="13"/>
  <c r="K76" i="13"/>
  <c r="K75" i="13"/>
  <c r="K77" i="13"/>
  <c r="K78" i="13"/>
  <c r="C74" i="19" s="1"/>
  <c r="K72" i="13"/>
  <c r="K73" i="13"/>
  <c r="C69" i="19" s="1"/>
  <c r="K74" i="13"/>
  <c r="C70" i="19" s="1"/>
  <c r="K70" i="13"/>
  <c r="C66" i="19" s="1"/>
  <c r="AA87" i="11"/>
  <c r="AA228" i="11"/>
  <c r="AA181" i="11"/>
  <c r="AA134" i="11"/>
  <c r="CW20" i="13"/>
  <c r="J23" i="9"/>
  <c r="CW26" i="13"/>
  <c r="S23" i="9"/>
  <c r="S24" i="9"/>
  <c r="CW22" i="13"/>
  <c r="CW27" i="13"/>
  <c r="CW24" i="13"/>
  <c r="CW21" i="13"/>
  <c r="CW23" i="13"/>
  <c r="BF279" i="11" l="1"/>
  <c r="BF138" i="11"/>
  <c r="BF185" i="11"/>
  <c r="BF232" i="11"/>
  <c r="BF44" i="11"/>
  <c r="BF91" i="11"/>
  <c r="L31" i="13"/>
  <c r="G74" i="19"/>
  <c r="K74" i="19"/>
  <c r="J74" i="19"/>
  <c r="M74" i="19"/>
  <c r="L74" i="19" s="1"/>
  <c r="F74" i="19"/>
  <c r="J60" i="19"/>
  <c r="K60" i="19"/>
  <c r="M60" i="19"/>
  <c r="L60" i="19" s="1"/>
  <c r="F60" i="19"/>
  <c r="G60" i="19"/>
  <c r="J64" i="19"/>
  <c r="K64" i="19"/>
  <c r="M64" i="19"/>
  <c r="L64" i="19" s="1"/>
  <c r="G64" i="19"/>
  <c r="F64" i="19"/>
  <c r="J52" i="19"/>
  <c r="K52" i="19"/>
  <c r="M52" i="19"/>
  <c r="L52" i="19" s="1"/>
  <c r="G52" i="19"/>
  <c r="F52" i="19"/>
  <c r="G66" i="19"/>
  <c r="K66" i="19"/>
  <c r="J66" i="19"/>
  <c r="M66" i="19"/>
  <c r="L66" i="19" s="1"/>
  <c r="F66" i="19"/>
  <c r="K65" i="19"/>
  <c r="M65" i="19"/>
  <c r="L65" i="19" s="1"/>
  <c r="F65" i="19"/>
  <c r="G65" i="19"/>
  <c r="J65" i="19"/>
  <c r="K69" i="19"/>
  <c r="G69" i="19"/>
  <c r="M69" i="19"/>
  <c r="L69" i="19" s="1"/>
  <c r="F69" i="19"/>
  <c r="J69" i="19"/>
  <c r="F70" i="19"/>
  <c r="G70" i="19"/>
  <c r="J70" i="19"/>
  <c r="K70" i="19"/>
  <c r="M70" i="19"/>
  <c r="L70" i="19" s="1"/>
  <c r="X66" i="13"/>
  <c r="P61" i="16" s="1"/>
  <c r="AF66" i="13"/>
  <c r="M66" i="13" s="1"/>
  <c r="E62" i="19" s="1"/>
  <c r="X74" i="13"/>
  <c r="P69" i="16" s="1"/>
  <c r="O66" i="16"/>
  <c r="X54" i="13"/>
  <c r="P49" i="16" s="1"/>
  <c r="O69" i="16"/>
  <c r="O72" i="16"/>
  <c r="X75" i="13"/>
  <c r="P70" i="16" s="1"/>
  <c r="O55" i="16"/>
  <c r="O61" i="16"/>
  <c r="X63" i="13"/>
  <c r="P58" i="16" s="1"/>
  <c r="O63" i="16"/>
  <c r="X69" i="13"/>
  <c r="P64" i="16" s="1"/>
  <c r="O58" i="16"/>
  <c r="I52" i="16"/>
  <c r="C53" i="19"/>
  <c r="C68" i="19"/>
  <c r="X55" i="13"/>
  <c r="P50" i="16" s="1"/>
  <c r="C63" i="19"/>
  <c r="I58" i="16"/>
  <c r="C59" i="19"/>
  <c r="X65" i="13"/>
  <c r="P60" i="16" s="1"/>
  <c r="X64" i="13"/>
  <c r="P59" i="16" s="1"/>
  <c r="C73" i="19"/>
  <c r="I50" i="16"/>
  <c r="C51" i="19"/>
  <c r="O60" i="16"/>
  <c r="C72" i="19"/>
  <c r="I61" i="16"/>
  <c r="C62" i="19"/>
  <c r="X58" i="13"/>
  <c r="P53" i="16" s="1"/>
  <c r="O54" i="16"/>
  <c r="X68" i="13"/>
  <c r="P63" i="16" s="1"/>
  <c r="C67" i="19"/>
  <c r="I56" i="16"/>
  <c r="C57" i="19"/>
  <c r="X70" i="13"/>
  <c r="P65" i="16" s="1"/>
  <c r="I54" i="16"/>
  <c r="C55" i="19"/>
  <c r="O51" i="16"/>
  <c r="I60" i="16"/>
  <c r="C61" i="19"/>
  <c r="X57" i="13"/>
  <c r="P52" i="16" s="1"/>
  <c r="X62" i="13"/>
  <c r="P57" i="16" s="1"/>
  <c r="X73" i="13"/>
  <c r="P68" i="16" s="1"/>
  <c r="O65" i="16"/>
  <c r="X61" i="13"/>
  <c r="P56" i="16" s="1"/>
  <c r="O62" i="16"/>
  <c r="I55" i="16"/>
  <c r="C56" i="19"/>
  <c r="X56" i="13"/>
  <c r="P51" i="16" s="1"/>
  <c r="C71" i="19"/>
  <c r="I53" i="16"/>
  <c r="C54" i="19"/>
  <c r="X59" i="13"/>
  <c r="P54" i="16" s="1"/>
  <c r="O52" i="16"/>
  <c r="I57" i="16"/>
  <c r="C58" i="19"/>
  <c r="AB31" i="13"/>
  <c r="I73" i="16"/>
  <c r="I51" i="16"/>
  <c r="I71" i="16"/>
  <c r="I66" i="16"/>
  <c r="I72" i="16"/>
  <c r="I70" i="16"/>
  <c r="I64" i="16"/>
  <c r="I59" i="16"/>
  <c r="I65" i="16"/>
  <c r="I69" i="16"/>
  <c r="I67" i="16"/>
  <c r="I63" i="16"/>
  <c r="I68" i="16"/>
  <c r="I62" i="16"/>
  <c r="X78" i="13"/>
  <c r="P73" i="16" s="1"/>
  <c r="AF42" i="13"/>
  <c r="AF48" i="13"/>
  <c r="AF31" i="13"/>
  <c r="AF78" i="13"/>
  <c r="M78" i="13" s="1"/>
  <c r="E74" i="19" s="1"/>
  <c r="AF32" i="13"/>
  <c r="AF38" i="13"/>
  <c r="AF41" i="13"/>
  <c r="AF74" i="13"/>
  <c r="M74" i="13" s="1"/>
  <c r="E70" i="19" s="1"/>
  <c r="AF65" i="13"/>
  <c r="M65" i="13" s="1"/>
  <c r="E61" i="19" s="1"/>
  <c r="AF22" i="13"/>
  <c r="AF73" i="13"/>
  <c r="M73" i="13" s="1"/>
  <c r="E69" i="19" s="1"/>
  <c r="AF69" i="13"/>
  <c r="M69" i="13" s="1"/>
  <c r="E65" i="19" s="1"/>
  <c r="AF27" i="13"/>
  <c r="AF30" i="13"/>
  <c r="AF57" i="13"/>
  <c r="M57" i="13" s="1"/>
  <c r="E53" i="19" s="1"/>
  <c r="AF60" i="13"/>
  <c r="M60" i="13" s="1"/>
  <c r="E56" i="19" s="1"/>
  <c r="AF52" i="13"/>
  <c r="AF76" i="13"/>
  <c r="M76" i="13" s="1"/>
  <c r="E72" i="19" s="1"/>
  <c r="AF72" i="13"/>
  <c r="M72" i="13" s="1"/>
  <c r="E68" i="19" s="1"/>
  <c r="AF44" i="13"/>
  <c r="AF37" i="13"/>
  <c r="AF71" i="13"/>
  <c r="M71" i="13" s="1"/>
  <c r="E67" i="19" s="1"/>
  <c r="AF62" i="13"/>
  <c r="M62" i="13" s="1"/>
  <c r="E58" i="19" s="1"/>
  <c r="AB70" i="13"/>
  <c r="L70" i="13"/>
  <c r="D66" i="19" s="1"/>
  <c r="AB73" i="13"/>
  <c r="L73" i="13"/>
  <c r="D69" i="19" s="1"/>
  <c r="AB69" i="13"/>
  <c r="L69" i="13"/>
  <c r="D65" i="19" s="1"/>
  <c r="AF34" i="13"/>
  <c r="AF70" i="13"/>
  <c r="M70" i="13" s="1"/>
  <c r="E66" i="19" s="1"/>
  <c r="AF61" i="13"/>
  <c r="M61" i="13" s="1"/>
  <c r="E57" i="19" s="1"/>
  <c r="AF64" i="13"/>
  <c r="M64" i="13" s="1"/>
  <c r="E60" i="19" s="1"/>
  <c r="AF23" i="13"/>
  <c r="AF19" i="13"/>
  <c r="AF26" i="13"/>
  <c r="AF53" i="13"/>
  <c r="AF56" i="13"/>
  <c r="M56" i="13" s="1"/>
  <c r="E52" i="19" s="1"/>
  <c r="AF49" i="13"/>
  <c r="AB76" i="13"/>
  <c r="L76" i="13"/>
  <c r="AF45" i="13"/>
  <c r="AB72" i="13"/>
  <c r="L72" i="13"/>
  <c r="AF68" i="13"/>
  <c r="M68" i="13" s="1"/>
  <c r="E64" i="19" s="1"/>
  <c r="AB68" i="13"/>
  <c r="L68" i="13"/>
  <c r="D64" i="19" s="1"/>
  <c r="AB75" i="13"/>
  <c r="L75" i="13"/>
  <c r="AF40" i="13"/>
  <c r="AF63" i="13"/>
  <c r="M63" i="13" s="1"/>
  <c r="E59" i="19" s="1"/>
  <c r="AB71" i="13"/>
  <c r="L71" i="13"/>
  <c r="AF33" i="13"/>
  <c r="AF36" i="13"/>
  <c r="AF59" i="13"/>
  <c r="M59" i="13" s="1"/>
  <c r="E55" i="19" s="1"/>
  <c r="AF75" i="13"/>
  <c r="M75" i="13" s="1"/>
  <c r="E71" i="19" s="1"/>
  <c r="AB67" i="13"/>
  <c r="L67" i="13"/>
  <c r="AF29" i="13"/>
  <c r="AF55" i="13"/>
  <c r="M55" i="13" s="1"/>
  <c r="E51" i="19" s="1"/>
  <c r="AF25" i="13"/>
  <c r="AF28" i="13"/>
  <c r="AF51" i="13"/>
  <c r="AF67" i="13"/>
  <c r="M67" i="13" s="1"/>
  <c r="E63" i="19" s="1"/>
  <c r="AF58" i="13"/>
  <c r="M58" i="13" s="1"/>
  <c r="E54" i="19" s="1"/>
  <c r="AF21" i="13"/>
  <c r="AF24" i="13"/>
  <c r="AF47" i="13"/>
  <c r="AF54" i="13"/>
  <c r="AF20" i="13"/>
  <c r="AF43" i="13"/>
  <c r="AF50" i="13"/>
  <c r="AB78" i="13"/>
  <c r="L78" i="13"/>
  <c r="D74" i="19" s="1"/>
  <c r="AF39" i="13"/>
  <c r="AF46" i="13"/>
  <c r="AB74" i="13"/>
  <c r="L74" i="13"/>
  <c r="D70" i="19" s="1"/>
  <c r="AF77" i="13"/>
  <c r="M77" i="13" s="1"/>
  <c r="E73" i="19" s="1"/>
  <c r="AB77" i="13"/>
  <c r="L77" i="13"/>
  <c r="AF35" i="13"/>
  <c r="L66" i="13"/>
  <c r="L59" i="13"/>
  <c r="L60" i="13"/>
  <c r="L61" i="13"/>
  <c r="L56" i="13"/>
  <c r="D52" i="19" s="1"/>
  <c r="L62" i="13"/>
  <c r="L63" i="13"/>
  <c r="L64" i="13"/>
  <c r="D60" i="19" s="1"/>
  <c r="L65" i="13"/>
  <c r="L57" i="13"/>
  <c r="L58" i="13"/>
  <c r="L55" i="13"/>
  <c r="R24" i="9"/>
  <c r="R23" i="9"/>
  <c r="K51" i="13"/>
  <c r="C47" i="19" s="1"/>
  <c r="K53" i="13"/>
  <c r="C49" i="19" s="1"/>
  <c r="K54" i="13"/>
  <c r="C50" i="19" s="1"/>
  <c r="G123" i="11"/>
  <c r="K32" i="13" s="1"/>
  <c r="C28" i="19" s="1"/>
  <c r="G124" i="11"/>
  <c r="G125" i="11"/>
  <c r="G126" i="11"/>
  <c r="G127" i="11"/>
  <c r="G128" i="11"/>
  <c r="G129" i="11"/>
  <c r="G130" i="11"/>
  <c r="G131" i="11"/>
  <c r="G132" i="11"/>
  <c r="G133" i="11"/>
  <c r="G122" i="11"/>
  <c r="G76" i="11"/>
  <c r="G77" i="11"/>
  <c r="G78" i="11"/>
  <c r="G79" i="11"/>
  <c r="G80" i="11"/>
  <c r="G81" i="11"/>
  <c r="G82" i="11"/>
  <c r="G83" i="11"/>
  <c r="G84" i="11"/>
  <c r="G85" i="11"/>
  <c r="G86" i="11"/>
  <c r="K30" i="13" s="1"/>
  <c r="C26" i="19" s="1"/>
  <c r="G75" i="11"/>
  <c r="G33" i="11"/>
  <c r="K12" i="13" s="1"/>
  <c r="C8" i="19" s="1"/>
  <c r="G34" i="11"/>
  <c r="G35" i="11"/>
  <c r="G36" i="11"/>
  <c r="G37" i="11"/>
  <c r="G38" i="11"/>
  <c r="G39" i="11"/>
  <c r="G30" i="11"/>
  <c r="K9" i="13" s="1"/>
  <c r="C5" i="19" s="1"/>
  <c r="G31" i="11"/>
  <c r="K10" i="13" s="1"/>
  <c r="C6" i="19" s="1"/>
  <c r="G32" i="11"/>
  <c r="K11" i="13" s="1"/>
  <c r="C7" i="19" s="1"/>
  <c r="CT24" i="13"/>
  <c r="CT23" i="13"/>
  <c r="CT22" i="13"/>
  <c r="CT20" i="13"/>
  <c r="CT18" i="13"/>
  <c r="CT16" i="13"/>
  <c r="CR43" i="13"/>
  <c r="CR31" i="13"/>
  <c r="CR20" i="13"/>
  <c r="CR21" i="13"/>
  <c r="CR22" i="13"/>
  <c r="CR23" i="13"/>
  <c r="CR24" i="13"/>
  <c r="CR25" i="13"/>
  <c r="CR26" i="13"/>
  <c r="CR27" i="13"/>
  <c r="CR28" i="13"/>
  <c r="CR29" i="13"/>
  <c r="CR30" i="13"/>
  <c r="CR19" i="13"/>
  <c r="CT30" i="13"/>
  <c r="CT28" i="13"/>
  <c r="CT27" i="13"/>
  <c r="CT29" i="13"/>
  <c r="CT26" i="13"/>
  <c r="CT25" i="13"/>
  <c r="CT21" i="13"/>
  <c r="CT19" i="13"/>
  <c r="CT17" i="13"/>
  <c r="CT15" i="13"/>
  <c r="CT14" i="13"/>
  <c r="CT13" i="13"/>
  <c r="CT12" i="13"/>
  <c r="CT11" i="13"/>
  <c r="CT10" i="13"/>
  <c r="CT9" i="13"/>
  <c r="CT8" i="13"/>
  <c r="CT7" i="13"/>
  <c r="CR8" i="13"/>
  <c r="CR9" i="13"/>
  <c r="CR10" i="13"/>
  <c r="CR11" i="13"/>
  <c r="CR12" i="13"/>
  <c r="CR13" i="13"/>
  <c r="CR14" i="13"/>
  <c r="CR15" i="13"/>
  <c r="CR16" i="13"/>
  <c r="CR17" i="13"/>
  <c r="CR18" i="13"/>
  <c r="CR7" i="13"/>
  <c r="CQ20" i="13"/>
  <c r="CQ21" i="13"/>
  <c r="CQ22" i="13"/>
  <c r="CQ23" i="13"/>
  <c r="CQ24" i="13"/>
  <c r="CQ25" i="13"/>
  <c r="CQ26" i="13"/>
  <c r="CQ27" i="13"/>
  <c r="CQ28" i="13"/>
  <c r="CQ29" i="13"/>
  <c r="CQ30" i="13"/>
  <c r="CQ19" i="13"/>
  <c r="CQ8" i="13"/>
  <c r="CQ9" i="13"/>
  <c r="CQ10" i="13"/>
  <c r="CQ11" i="13"/>
  <c r="CQ12" i="13"/>
  <c r="CQ13" i="13"/>
  <c r="CQ14" i="13"/>
  <c r="CQ15" i="13"/>
  <c r="CQ16" i="13"/>
  <c r="CQ17" i="13"/>
  <c r="CQ18" i="13"/>
  <c r="CQ7" i="13"/>
  <c r="M87" i="11"/>
  <c r="AN159" i="11"/>
  <c r="P159" i="11"/>
  <c r="AN112" i="11"/>
  <c r="P112" i="11"/>
  <c r="AN65" i="11"/>
  <c r="P65" i="11"/>
  <c r="CF21" i="11"/>
  <c r="CF19" i="11"/>
  <c r="CF180" i="11"/>
  <c r="CF179" i="11"/>
  <c r="O53" i="13" s="1"/>
  <c r="CF178" i="11"/>
  <c r="O52" i="13" s="1"/>
  <c r="CF177" i="11"/>
  <c r="O51" i="13" s="1"/>
  <c r="CF176" i="11"/>
  <c r="O50" i="13" s="1"/>
  <c r="CF175" i="11"/>
  <c r="O49" i="13" s="1"/>
  <c r="CF174" i="11"/>
  <c r="O48" i="13" s="1"/>
  <c r="CF173" i="11"/>
  <c r="O47" i="13" s="1"/>
  <c r="CF172" i="11"/>
  <c r="O46" i="13" s="1"/>
  <c r="CF171" i="11"/>
  <c r="O45" i="13" s="1"/>
  <c r="CF170" i="11"/>
  <c r="O44" i="13" s="1"/>
  <c r="CF169" i="11"/>
  <c r="O43" i="13" s="1"/>
  <c r="CF133" i="11"/>
  <c r="O42" i="13" s="1"/>
  <c r="CF132" i="11"/>
  <c r="O41" i="13" s="1"/>
  <c r="CF131" i="11"/>
  <c r="O40" i="13" s="1"/>
  <c r="CF130" i="11"/>
  <c r="O39" i="13" s="1"/>
  <c r="CF129" i="11"/>
  <c r="O38" i="13" s="1"/>
  <c r="CF128" i="11"/>
  <c r="O37" i="13" s="1"/>
  <c r="CF127" i="11"/>
  <c r="O36" i="13" s="1"/>
  <c r="CF126" i="11"/>
  <c r="O35" i="13" s="1"/>
  <c r="CF125" i="11"/>
  <c r="O34" i="13" s="1"/>
  <c r="CF124" i="11"/>
  <c r="O33" i="13" s="1"/>
  <c r="CF123" i="11"/>
  <c r="O32" i="13" s="1"/>
  <c r="CF122" i="11"/>
  <c r="O31" i="13" s="1"/>
  <c r="CF86" i="11"/>
  <c r="O30" i="13" s="1"/>
  <c r="CF85" i="11"/>
  <c r="O29" i="13" s="1"/>
  <c r="CF84" i="11"/>
  <c r="O28" i="13" s="1"/>
  <c r="CF83" i="11"/>
  <c r="O27" i="13" s="1"/>
  <c r="CF82" i="11"/>
  <c r="O26" i="13" s="1"/>
  <c r="CF81" i="11"/>
  <c r="O25" i="13" s="1"/>
  <c r="CF80" i="11"/>
  <c r="O24" i="13" s="1"/>
  <c r="CF79" i="11"/>
  <c r="O23" i="13" s="1"/>
  <c r="CF78" i="11"/>
  <c r="O22" i="13" s="1"/>
  <c r="CF77" i="11"/>
  <c r="O21" i="13" s="1"/>
  <c r="CF76" i="11"/>
  <c r="O20" i="13" s="1"/>
  <c r="CF75" i="11"/>
  <c r="O19" i="13" s="1"/>
  <c r="CF30" i="11"/>
  <c r="O9" i="13" s="1"/>
  <c r="CF31" i="11"/>
  <c r="O10" i="13" s="1"/>
  <c r="CF32" i="11"/>
  <c r="O11" i="13" s="1"/>
  <c r="O12" i="13"/>
  <c r="CF34" i="11"/>
  <c r="O13" i="13" s="1"/>
  <c r="CF35" i="11"/>
  <c r="O14" i="13" s="1"/>
  <c r="CF36" i="11"/>
  <c r="O15" i="13" s="1"/>
  <c r="CF37" i="11"/>
  <c r="O16" i="13" s="1"/>
  <c r="CF38" i="11"/>
  <c r="O17" i="13" s="1"/>
  <c r="CF39" i="11"/>
  <c r="O18" i="13" s="1"/>
  <c r="CF29" i="11"/>
  <c r="O8" i="13" s="1"/>
  <c r="F4" i="19" s="1"/>
  <c r="G28" i="11"/>
  <c r="CF28" i="11"/>
  <c r="O7" i="13" s="1"/>
  <c r="AA27" i="11"/>
  <c r="AH27" i="11"/>
  <c r="CF20" i="11"/>
  <c r="Q63" i="16" l="1"/>
  <c r="Q68" i="16"/>
  <c r="Q73" i="16"/>
  <c r="Q62" i="16"/>
  <c r="Q67" i="16"/>
  <c r="Q69" i="16"/>
  <c r="Q65" i="16"/>
  <c r="Q64" i="16"/>
  <c r="Q70" i="16"/>
  <c r="Q72" i="16"/>
  <c r="Q66" i="16"/>
  <c r="Q71" i="16"/>
  <c r="O54" i="13"/>
  <c r="O49" i="16" s="1"/>
  <c r="Q54" i="16"/>
  <c r="Q55" i="16"/>
  <c r="W11" i="13"/>
  <c r="H7" i="19" s="1"/>
  <c r="W12" i="13"/>
  <c r="H8" i="19" s="1"/>
  <c r="W14" i="13"/>
  <c r="W7" i="13"/>
  <c r="W15" i="13"/>
  <c r="W8" i="13"/>
  <c r="H4" i="19" s="1"/>
  <c r="W9" i="13"/>
  <c r="W13" i="13"/>
  <c r="W10" i="13"/>
  <c r="Q51" i="16"/>
  <c r="Q52" i="16"/>
  <c r="Q57" i="16"/>
  <c r="Q50" i="16"/>
  <c r="V11" i="13"/>
  <c r="I7" i="19" s="1"/>
  <c r="V12" i="13"/>
  <c r="I8" i="19" s="1"/>
  <c r="V13" i="13"/>
  <c r="V7" i="13"/>
  <c r="V14" i="13"/>
  <c r="V15" i="13"/>
  <c r="V8" i="13"/>
  <c r="I4" i="19" s="1"/>
  <c r="V9" i="13"/>
  <c r="I5" i="19" s="1"/>
  <c r="V10" i="13"/>
  <c r="Q61" i="16"/>
  <c r="Q60" i="16"/>
  <c r="Q59" i="16"/>
  <c r="Q56" i="16"/>
  <c r="Q53" i="16"/>
  <c r="Q58" i="16"/>
  <c r="M55" i="19"/>
  <c r="L55" i="19" s="1"/>
  <c r="D55" i="19"/>
  <c r="K55" i="19"/>
  <c r="F55" i="19"/>
  <c r="G55" i="19"/>
  <c r="J55" i="19"/>
  <c r="D68" i="19"/>
  <c r="M68" i="19"/>
  <c r="L68" i="19" s="1"/>
  <c r="F68" i="19"/>
  <c r="G68" i="19"/>
  <c r="J68" i="19"/>
  <c r="K68" i="19"/>
  <c r="D56" i="19"/>
  <c r="F56" i="19"/>
  <c r="G56" i="19"/>
  <c r="K56" i="19"/>
  <c r="J56" i="19"/>
  <c r="M56" i="19"/>
  <c r="L56" i="19" s="1"/>
  <c r="M53" i="19"/>
  <c r="L53" i="19" s="1"/>
  <c r="D53" i="19"/>
  <c r="K53" i="19"/>
  <c r="F53" i="19"/>
  <c r="G53" i="19"/>
  <c r="J53" i="19"/>
  <c r="F58" i="19"/>
  <c r="M58" i="19"/>
  <c r="L58" i="19" s="1"/>
  <c r="D58" i="19"/>
  <c r="G58" i="19"/>
  <c r="J58" i="19"/>
  <c r="K58" i="19"/>
  <c r="D51" i="19"/>
  <c r="F51" i="19"/>
  <c r="G51" i="19"/>
  <c r="J51" i="19"/>
  <c r="K51" i="19"/>
  <c r="M51" i="19"/>
  <c r="L51" i="19" s="1"/>
  <c r="F73" i="19"/>
  <c r="K73" i="19"/>
  <c r="G73" i="19"/>
  <c r="J73" i="19"/>
  <c r="M73" i="19"/>
  <c r="L73" i="19" s="1"/>
  <c r="D73" i="19"/>
  <c r="M62" i="19"/>
  <c r="L62" i="19" s="1"/>
  <c r="D62" i="19"/>
  <c r="G62" i="19"/>
  <c r="J62" i="19"/>
  <c r="K62" i="19"/>
  <c r="F62" i="19"/>
  <c r="F28" i="19"/>
  <c r="G28" i="19"/>
  <c r="J28" i="19"/>
  <c r="K28" i="19"/>
  <c r="M28" i="19"/>
  <c r="L28" i="19" s="1"/>
  <c r="F61" i="19"/>
  <c r="G61" i="19"/>
  <c r="J61" i="19"/>
  <c r="K61" i="19"/>
  <c r="M61" i="19"/>
  <c r="L61" i="19" s="1"/>
  <c r="D61" i="19"/>
  <c r="J26" i="19"/>
  <c r="K26" i="19"/>
  <c r="M26" i="19"/>
  <c r="L26" i="19" s="1"/>
  <c r="F26" i="19"/>
  <c r="G26" i="19"/>
  <c r="G72" i="19"/>
  <c r="D72" i="19"/>
  <c r="J72" i="19"/>
  <c r="F72" i="19"/>
  <c r="K72" i="19"/>
  <c r="M72" i="19"/>
  <c r="L72" i="19" s="1"/>
  <c r="F8" i="19"/>
  <c r="G8" i="19"/>
  <c r="J8" i="19"/>
  <c r="K8" i="19"/>
  <c r="M8" i="19"/>
  <c r="L8" i="19" s="1"/>
  <c r="K50" i="19"/>
  <c r="M50" i="19"/>
  <c r="L50" i="19" s="1"/>
  <c r="J50" i="19"/>
  <c r="G50" i="19"/>
  <c r="J57" i="19"/>
  <c r="K57" i="19"/>
  <c r="F57" i="19"/>
  <c r="G57" i="19"/>
  <c r="M57" i="19"/>
  <c r="L57" i="19" s="1"/>
  <c r="D57" i="19"/>
  <c r="J7" i="19"/>
  <c r="K7" i="19"/>
  <c r="M7" i="19"/>
  <c r="L7" i="19" s="1"/>
  <c r="F7" i="19"/>
  <c r="G7" i="19"/>
  <c r="F54" i="19"/>
  <c r="G54" i="19"/>
  <c r="K54" i="19"/>
  <c r="J54" i="19"/>
  <c r="M54" i="19"/>
  <c r="L54" i="19" s="1"/>
  <c r="D54" i="19"/>
  <c r="G59" i="19"/>
  <c r="J59" i="19"/>
  <c r="K59" i="19"/>
  <c r="M59" i="19"/>
  <c r="L59" i="19" s="1"/>
  <c r="D59" i="19"/>
  <c r="F59" i="19"/>
  <c r="M49" i="19"/>
  <c r="L49" i="19" s="1"/>
  <c r="F49" i="19"/>
  <c r="G49" i="19"/>
  <c r="J49" i="19"/>
  <c r="K49" i="19"/>
  <c r="K67" i="19"/>
  <c r="M67" i="19"/>
  <c r="L67" i="19" s="1"/>
  <c r="D67" i="19"/>
  <c r="F67" i="19"/>
  <c r="G67" i="19"/>
  <c r="J67" i="19"/>
  <c r="F6" i="19"/>
  <c r="G6" i="19"/>
  <c r="H6" i="19"/>
  <c r="I6" i="19"/>
  <c r="J6" i="19"/>
  <c r="K6" i="19"/>
  <c r="M6" i="19"/>
  <c r="L6" i="19" s="1"/>
  <c r="F47" i="19"/>
  <c r="G47" i="19"/>
  <c r="K47" i="19"/>
  <c r="J47" i="19"/>
  <c r="M47" i="19"/>
  <c r="L47" i="19" s="1"/>
  <c r="M71" i="19"/>
  <c r="L71" i="19" s="1"/>
  <c r="F71" i="19"/>
  <c r="J71" i="19"/>
  <c r="K71" i="19"/>
  <c r="D71" i="19"/>
  <c r="G71" i="19"/>
  <c r="G63" i="19"/>
  <c r="D63" i="19"/>
  <c r="J63" i="19"/>
  <c r="F63" i="19"/>
  <c r="K63" i="19"/>
  <c r="M63" i="19"/>
  <c r="L63" i="19" s="1"/>
  <c r="K5" i="19"/>
  <c r="M5" i="19"/>
  <c r="L5" i="19" s="1"/>
  <c r="F5" i="19"/>
  <c r="G5" i="19"/>
  <c r="H5" i="19"/>
  <c r="J5" i="19"/>
  <c r="J54" i="16"/>
  <c r="J50" i="16"/>
  <c r="K56" i="16"/>
  <c r="J56" i="16"/>
  <c r="K50" i="16"/>
  <c r="K54" i="16"/>
  <c r="J73" i="16"/>
  <c r="K73" i="16"/>
  <c r="K51" i="16"/>
  <c r="J51" i="16"/>
  <c r="CG24" i="13"/>
  <c r="CH7" i="13"/>
  <c r="CH11" i="13"/>
  <c r="CL24" i="13"/>
  <c r="CM15" i="13"/>
  <c r="CN15" i="13" s="1"/>
  <c r="I22" i="9" s="1"/>
  <c r="CH15" i="13"/>
  <c r="CI15" i="13" s="1"/>
  <c r="I21" i="9" s="1"/>
  <c r="CM11" i="13"/>
  <c r="CM7" i="13"/>
  <c r="CF24" i="13"/>
  <c r="CK11" i="13"/>
  <c r="CL7" i="13"/>
  <c r="CJ11" i="13"/>
  <c r="CK7" i="13"/>
  <c r="CJ24" i="13"/>
  <c r="CE24" i="13"/>
  <c r="CG7" i="13"/>
  <c r="CF11" i="13"/>
  <c r="CF7" i="13"/>
  <c r="CJ7" i="13"/>
  <c r="CG11" i="13"/>
  <c r="CE7" i="13"/>
  <c r="CE11" i="13"/>
  <c r="CL11" i="13"/>
  <c r="CK24" i="13"/>
  <c r="K66" i="16"/>
  <c r="K67" i="16"/>
  <c r="K71" i="16"/>
  <c r="J53" i="16"/>
  <c r="K62" i="16"/>
  <c r="J70" i="16"/>
  <c r="K59" i="16"/>
  <c r="K53" i="16"/>
  <c r="K55" i="16"/>
  <c r="K58" i="16"/>
  <c r="J69" i="16"/>
  <c r="J72" i="16"/>
  <c r="K65" i="16"/>
  <c r="J52" i="16"/>
  <c r="J60" i="16"/>
  <c r="J63" i="16"/>
  <c r="K52" i="16"/>
  <c r="J59" i="16"/>
  <c r="J58" i="16"/>
  <c r="K63" i="16"/>
  <c r="J64" i="16"/>
  <c r="J57" i="16"/>
  <c r="J67" i="16"/>
  <c r="K64" i="16"/>
  <c r="K61" i="16"/>
  <c r="J62" i="16"/>
  <c r="J68" i="16"/>
  <c r="K68" i="16"/>
  <c r="K70" i="16"/>
  <c r="J71" i="16"/>
  <c r="J65" i="16"/>
  <c r="K60" i="16"/>
  <c r="K72" i="16"/>
  <c r="K69" i="16"/>
  <c r="J66" i="16"/>
  <c r="J55" i="16"/>
  <c r="J61" i="16"/>
  <c r="K57" i="16"/>
  <c r="V22" i="13"/>
  <c r="V38" i="13"/>
  <c r="V54" i="13"/>
  <c r="V70" i="13"/>
  <c r="I66" i="19" s="1"/>
  <c r="V66" i="13"/>
  <c r="I62" i="19" s="1"/>
  <c r="V36" i="13"/>
  <c r="V21" i="13"/>
  <c r="V23" i="13"/>
  <c r="V39" i="13"/>
  <c r="V55" i="13"/>
  <c r="V71" i="13"/>
  <c r="I67" i="19" s="1"/>
  <c r="V69" i="13"/>
  <c r="I65" i="19" s="1"/>
  <c r="V24" i="13"/>
  <c r="V40" i="13"/>
  <c r="V56" i="13"/>
  <c r="V72" i="13"/>
  <c r="I68" i="19" s="1"/>
  <c r="V58" i="13"/>
  <c r="I54" i="19" s="1"/>
  <c r="V25" i="13"/>
  <c r="V41" i="13"/>
  <c r="V57" i="13"/>
  <c r="V73" i="13"/>
  <c r="I69" i="19" s="1"/>
  <c r="V16" i="13"/>
  <c r="V26" i="13"/>
  <c r="V42" i="13"/>
  <c r="V74" i="13"/>
  <c r="I70" i="19" s="1"/>
  <c r="V27" i="13"/>
  <c r="V43" i="13"/>
  <c r="V59" i="13"/>
  <c r="V75" i="13"/>
  <c r="I71" i="19" s="1"/>
  <c r="V49" i="13"/>
  <c r="V68" i="13"/>
  <c r="I64" i="19" s="1"/>
  <c r="V28" i="13"/>
  <c r="V44" i="13"/>
  <c r="V60" i="13"/>
  <c r="I56" i="19" s="1"/>
  <c r="V76" i="13"/>
  <c r="I72" i="19" s="1"/>
  <c r="V37" i="13"/>
  <c r="V29" i="13"/>
  <c r="V45" i="13"/>
  <c r="V61" i="13"/>
  <c r="V77" i="13"/>
  <c r="I73" i="19" s="1"/>
  <c r="V50" i="13"/>
  <c r="V17" i="13"/>
  <c r="V30" i="13"/>
  <c r="I26" i="19" s="1"/>
  <c r="V46" i="13"/>
  <c r="V62" i="13"/>
  <c r="I58" i="19" s="1"/>
  <c r="V78" i="13"/>
  <c r="I74" i="19" s="1"/>
  <c r="V65" i="13"/>
  <c r="V31" i="13"/>
  <c r="V47" i="13"/>
  <c r="V63" i="13"/>
  <c r="I59" i="19" s="1"/>
  <c r="V20" i="13"/>
  <c r="V32" i="13"/>
  <c r="I28" i="19" s="1"/>
  <c r="V48" i="13"/>
  <c r="V64" i="13"/>
  <c r="V33" i="13"/>
  <c r="V18" i="13"/>
  <c r="V34" i="13"/>
  <c r="V52" i="13"/>
  <c r="V19" i="13"/>
  <c r="V35" i="13"/>
  <c r="V51" i="13"/>
  <c r="I47" i="19" s="1"/>
  <c r="V67" i="13"/>
  <c r="I63" i="19" s="1"/>
  <c r="V53" i="13"/>
  <c r="W19" i="13"/>
  <c r="W27" i="13"/>
  <c r="W35" i="13"/>
  <c r="W43" i="13"/>
  <c r="W51" i="13"/>
  <c r="W59" i="13"/>
  <c r="W67" i="13"/>
  <c r="H63" i="19" s="1"/>
  <c r="W75" i="13"/>
  <c r="H71" i="19" s="1"/>
  <c r="W76" i="13"/>
  <c r="H72" i="19" s="1"/>
  <c r="W20" i="13"/>
  <c r="W28" i="13"/>
  <c r="W36" i="13"/>
  <c r="W44" i="13"/>
  <c r="W52" i="13"/>
  <c r="W60" i="13"/>
  <c r="W68" i="13"/>
  <c r="H64" i="19" s="1"/>
  <c r="W16" i="13"/>
  <c r="W21" i="13"/>
  <c r="W29" i="13"/>
  <c r="W37" i="13"/>
  <c r="W45" i="13"/>
  <c r="W53" i="13"/>
  <c r="H49" i="19" s="1"/>
  <c r="W61" i="13"/>
  <c r="H57" i="19" s="1"/>
  <c r="W69" i="13"/>
  <c r="H65" i="19" s="1"/>
  <c r="W77" i="13"/>
  <c r="H73" i="19" s="1"/>
  <c r="W58" i="13"/>
  <c r="W34" i="13"/>
  <c r="W22" i="13"/>
  <c r="W30" i="13"/>
  <c r="W38" i="13"/>
  <c r="W46" i="13"/>
  <c r="W54" i="13"/>
  <c r="W62" i="13"/>
  <c r="H58" i="19" s="1"/>
  <c r="W70" i="13"/>
  <c r="H66" i="19" s="1"/>
  <c r="W78" i="13"/>
  <c r="H74" i="19" s="1"/>
  <c r="W42" i="13"/>
  <c r="W23" i="13"/>
  <c r="W31" i="13"/>
  <c r="W39" i="13"/>
  <c r="W47" i="13"/>
  <c r="W55" i="13"/>
  <c r="W63" i="13"/>
  <c r="H59" i="19" s="1"/>
  <c r="W71" i="13"/>
  <c r="H67" i="19" s="1"/>
  <c r="W66" i="13"/>
  <c r="H62" i="19" s="1"/>
  <c r="W17" i="13"/>
  <c r="W18" i="13"/>
  <c r="W50" i="13"/>
  <c r="W74" i="13"/>
  <c r="H70" i="19" s="1"/>
  <c r="W24" i="13"/>
  <c r="W32" i="13"/>
  <c r="W40" i="13"/>
  <c r="W48" i="13"/>
  <c r="W56" i="13"/>
  <c r="H52" i="19" s="1"/>
  <c r="W64" i="13"/>
  <c r="W72" i="13"/>
  <c r="H68" i="19" s="1"/>
  <c r="W26" i="13"/>
  <c r="W25" i="13"/>
  <c r="W33" i="13"/>
  <c r="W41" i="13"/>
  <c r="W49" i="13"/>
  <c r="W57" i="13"/>
  <c r="W65" i="13"/>
  <c r="W73" i="13"/>
  <c r="H69" i="19" s="1"/>
  <c r="K22" i="13"/>
  <c r="K23" i="13"/>
  <c r="K17" i="13"/>
  <c r="K25" i="13"/>
  <c r="K16" i="13"/>
  <c r="K18" i="13"/>
  <c r="K15" i="13"/>
  <c r="K42" i="13"/>
  <c r="K40" i="13"/>
  <c r="K47" i="13"/>
  <c r="K24" i="13"/>
  <c r="K43" i="13"/>
  <c r="K21" i="13"/>
  <c r="K50" i="13"/>
  <c r="K31" i="13"/>
  <c r="K14" i="13"/>
  <c r="K41" i="13"/>
  <c r="K38" i="13"/>
  <c r="K29" i="13"/>
  <c r="K37" i="13"/>
  <c r="K45" i="13"/>
  <c r="K52" i="13"/>
  <c r="K48" i="13"/>
  <c r="K28" i="13"/>
  <c r="K36" i="13"/>
  <c r="K44" i="13"/>
  <c r="K33" i="13"/>
  <c r="K49" i="13"/>
  <c r="K19" i="13"/>
  <c r="K27" i="13"/>
  <c r="K35" i="13"/>
  <c r="K20" i="13"/>
  <c r="K13" i="13"/>
  <c r="K39" i="13"/>
  <c r="K46" i="13"/>
  <c r="K26" i="13"/>
  <c r="K34" i="13"/>
  <c r="K7" i="13"/>
  <c r="V25" i="9"/>
  <c r="X22" i="13"/>
  <c r="P17" i="16" s="1"/>
  <c r="P10" i="16"/>
  <c r="X23" i="13"/>
  <c r="P18" i="16" s="1"/>
  <c r="X18" i="13"/>
  <c r="P13" i="16" s="1"/>
  <c r="X25" i="13"/>
  <c r="P20" i="16" s="1"/>
  <c r="P4" i="16"/>
  <c r="X19" i="13"/>
  <c r="P14" i="16" s="1"/>
  <c r="X30" i="13"/>
  <c r="P25" i="16" s="1"/>
  <c r="X29" i="13"/>
  <c r="P24" i="16" s="1"/>
  <c r="X24" i="13"/>
  <c r="P19" i="16" s="1"/>
  <c r="P3" i="16"/>
  <c r="O37" i="16"/>
  <c r="O38" i="16"/>
  <c r="O39" i="16"/>
  <c r="X34" i="13"/>
  <c r="P29" i="16" s="1"/>
  <c r="O40" i="16"/>
  <c r="X35" i="13"/>
  <c r="P30" i="16" s="1"/>
  <c r="O41" i="16"/>
  <c r="X36" i="13"/>
  <c r="P31" i="16" s="1"/>
  <c r="O26" i="16"/>
  <c r="O42" i="16"/>
  <c r="X37" i="13"/>
  <c r="P32" i="16" s="1"/>
  <c r="O27" i="16"/>
  <c r="O43" i="16"/>
  <c r="X46" i="13"/>
  <c r="P41" i="16" s="1"/>
  <c r="O36" i="16"/>
  <c r="X38" i="13"/>
  <c r="P33" i="16" s="1"/>
  <c r="O28" i="16"/>
  <c r="O44" i="16"/>
  <c r="O32" i="16"/>
  <c r="X39" i="13"/>
  <c r="P34" i="16" s="1"/>
  <c r="O29" i="16"/>
  <c r="O45" i="16"/>
  <c r="X40" i="13"/>
  <c r="P35" i="16" s="1"/>
  <c r="O30" i="16"/>
  <c r="O46" i="16"/>
  <c r="X41" i="13"/>
  <c r="P36" i="16" s="1"/>
  <c r="O31" i="16"/>
  <c r="O47" i="16"/>
  <c r="X42" i="13"/>
  <c r="P37" i="16" s="1"/>
  <c r="X43" i="13"/>
  <c r="P38" i="16" s="1"/>
  <c r="O33" i="16"/>
  <c r="X44" i="13"/>
  <c r="P39" i="16" s="1"/>
  <c r="O34" i="16"/>
  <c r="X45" i="13"/>
  <c r="P40" i="16" s="1"/>
  <c r="O35" i="16"/>
  <c r="CF22" i="11"/>
  <c r="X50" i="13"/>
  <c r="P45" i="16" s="1"/>
  <c r="X27" i="13"/>
  <c r="P22" i="16" s="1"/>
  <c r="O15" i="16"/>
  <c r="X48" i="13"/>
  <c r="P43" i="16" s="1"/>
  <c r="X32" i="13"/>
  <c r="P27" i="16" s="1"/>
  <c r="O22" i="16"/>
  <c r="X16" i="13"/>
  <c r="P11" i="16" s="1"/>
  <c r="O6" i="16"/>
  <c r="O13" i="16"/>
  <c r="O20" i="16"/>
  <c r="P9" i="16"/>
  <c r="O4" i="16"/>
  <c r="X21" i="13"/>
  <c r="P16" i="16" s="1"/>
  <c r="O11" i="16"/>
  <c r="X28" i="13"/>
  <c r="P23" i="16" s="1"/>
  <c r="X51" i="13"/>
  <c r="P46" i="16" s="1"/>
  <c r="O9" i="16"/>
  <c r="O48" i="16"/>
  <c r="X26" i="13"/>
  <c r="P21" i="16" s="1"/>
  <c r="X49" i="13"/>
  <c r="P44" i="16" s="1"/>
  <c r="X33" i="13"/>
  <c r="P28" i="16" s="1"/>
  <c r="O23" i="16"/>
  <c r="X17" i="13"/>
  <c r="P12" i="16" s="1"/>
  <c r="O7" i="16"/>
  <c r="X47" i="13"/>
  <c r="P42" i="16" s="1"/>
  <c r="X31" i="13"/>
  <c r="P26" i="16" s="1"/>
  <c r="O21" i="16"/>
  <c r="O5" i="16"/>
  <c r="O12" i="16"/>
  <c r="O19" i="16"/>
  <c r="P8" i="16"/>
  <c r="O3" i="16"/>
  <c r="X52" i="13"/>
  <c r="P47" i="16" s="1"/>
  <c r="X20" i="13"/>
  <c r="P15" i="16" s="1"/>
  <c r="O10" i="16"/>
  <c r="O8" i="16"/>
  <c r="AK110" i="22" l="1"/>
  <c r="L154" i="23" s="1"/>
  <c r="S108" i="22"/>
  <c r="I152" i="23" s="1"/>
  <c r="S97" i="22"/>
  <c r="I144" i="23" s="1"/>
  <c r="M135" i="23"/>
  <c r="J107" i="22"/>
  <c r="O133" i="23" s="1"/>
  <c r="J133" i="23" s="1"/>
  <c r="J105" i="22"/>
  <c r="O131" i="23" s="1"/>
  <c r="J131" i="23" s="1"/>
  <c r="J100" i="22"/>
  <c r="O129" i="23" s="1"/>
  <c r="J129" i="23" s="1"/>
  <c r="J98" i="22"/>
  <c r="O127" i="23" s="1"/>
  <c r="J127" i="23" s="1"/>
  <c r="AL81" i="22"/>
  <c r="M115" i="23" s="1"/>
  <c r="T79" i="22"/>
  <c r="O113" i="23" s="1"/>
  <c r="J113" i="23" s="1"/>
  <c r="S77" i="22"/>
  <c r="I111" i="23" s="1"/>
  <c r="S72" i="22"/>
  <c r="I109" i="23" s="1"/>
  <c r="S70" i="22"/>
  <c r="I107" i="23" s="1"/>
  <c r="T68" i="22"/>
  <c r="O105" i="23" s="1"/>
  <c r="J105" i="23" s="1"/>
  <c r="I90" i="22"/>
  <c r="I103" i="23" s="1"/>
  <c r="I88" i="22"/>
  <c r="I101" i="23" s="1"/>
  <c r="I86" i="22"/>
  <c r="I99" i="23" s="1"/>
  <c r="J78" i="22"/>
  <c r="O94" i="23" s="1"/>
  <c r="J94" i="23" s="1"/>
  <c r="L92" i="23"/>
  <c r="L90" i="23"/>
  <c r="AL50" i="22"/>
  <c r="M74" i="23" s="1"/>
  <c r="AL48" i="22"/>
  <c r="M72" i="23" s="1"/>
  <c r="AK43" i="22"/>
  <c r="L70" i="23" s="1"/>
  <c r="AL41" i="22"/>
  <c r="M68" i="23" s="1"/>
  <c r="I51" i="22"/>
  <c r="I57" i="23" s="1"/>
  <c r="T110" i="22"/>
  <c r="O154" i="23" s="1"/>
  <c r="J154" i="23" s="1"/>
  <c r="L135" i="23"/>
  <c r="I107" i="22"/>
  <c r="I133" i="23" s="1"/>
  <c r="I105" i="22"/>
  <c r="I131" i="23" s="1"/>
  <c r="I100" i="22"/>
  <c r="I129" i="23" s="1"/>
  <c r="I98" i="22"/>
  <c r="I127" i="23" s="1"/>
  <c r="AK81" i="22"/>
  <c r="L115" i="23" s="1"/>
  <c r="S79" i="22"/>
  <c r="I113" i="23" s="1"/>
  <c r="S68" i="22"/>
  <c r="I105" i="23" s="1"/>
  <c r="M96" i="23"/>
  <c r="I78" i="22"/>
  <c r="I94" i="23" s="1"/>
  <c r="J76" i="22"/>
  <c r="O92" i="23" s="1"/>
  <c r="J92" i="23" s="1"/>
  <c r="AL119" i="22"/>
  <c r="M160" i="23" s="1"/>
  <c r="AL117" i="22"/>
  <c r="M158" i="23" s="1"/>
  <c r="AL115" i="22"/>
  <c r="M156" i="23" s="1"/>
  <c r="S110" i="22"/>
  <c r="I154" i="23" s="1"/>
  <c r="J109" i="22"/>
  <c r="O135" i="23" s="1"/>
  <c r="J135" i="23" s="1"/>
  <c r="T81" i="22"/>
  <c r="O115" i="23" s="1"/>
  <c r="J115" i="23" s="1"/>
  <c r="L96" i="23"/>
  <c r="I76" i="22"/>
  <c r="I92" i="23" s="1"/>
  <c r="I71" i="22"/>
  <c r="I90" i="23" s="1"/>
  <c r="I69" i="22"/>
  <c r="I88" i="23" s="1"/>
  <c r="AL52" i="22"/>
  <c r="M76" i="23" s="1"/>
  <c r="T50" i="22"/>
  <c r="O74" i="23" s="1"/>
  <c r="J74" i="23" s="1"/>
  <c r="T48" i="22"/>
  <c r="O72" i="23" s="1"/>
  <c r="J72" i="23" s="1"/>
  <c r="T43" i="22"/>
  <c r="O70" i="23" s="1"/>
  <c r="J70" i="23" s="1"/>
  <c r="T41" i="22"/>
  <c r="O68" i="23" s="1"/>
  <c r="J68" i="23" s="1"/>
  <c r="AK39" i="22"/>
  <c r="L66" i="23" s="1"/>
  <c r="AD60" i="22"/>
  <c r="L63" i="23" s="1"/>
  <c r="AE58" i="22"/>
  <c r="M61" i="23" s="1"/>
  <c r="AD56" i="22"/>
  <c r="L59" i="23" s="1"/>
  <c r="L52" i="23"/>
  <c r="L50" i="23"/>
  <c r="M48" i="23"/>
  <c r="L48" i="23"/>
  <c r="T96" i="22"/>
  <c r="O143" i="23" s="1"/>
  <c r="J143" i="23" s="1"/>
  <c r="M126" i="23"/>
  <c r="AK76" i="22"/>
  <c r="L110" i="23" s="1"/>
  <c r="J50" i="22"/>
  <c r="O56" i="23" s="1"/>
  <c r="J56" i="23" s="1"/>
  <c r="AK119" i="22"/>
  <c r="L160" i="23" s="1"/>
  <c r="AK117" i="22"/>
  <c r="L158" i="23" s="1"/>
  <c r="AK115" i="22"/>
  <c r="L156" i="23" s="1"/>
  <c r="AL98" i="22"/>
  <c r="M145" i="23" s="1"/>
  <c r="AE116" i="22"/>
  <c r="M139" i="23" s="1"/>
  <c r="AE114" i="22"/>
  <c r="E114" i="22" s="1"/>
  <c r="I109" i="22"/>
  <c r="I135" i="23" s="1"/>
  <c r="AL90" i="22"/>
  <c r="M121" i="23" s="1"/>
  <c r="AL88" i="22"/>
  <c r="M119" i="23" s="1"/>
  <c r="AL86" i="22"/>
  <c r="M117" i="23" s="1"/>
  <c r="S81" i="22"/>
  <c r="I115" i="23" s="1"/>
  <c r="J80" i="22"/>
  <c r="O96" i="23" s="1"/>
  <c r="J96" i="23" s="1"/>
  <c r="AK52" i="22"/>
  <c r="L76" i="23" s="1"/>
  <c r="S50" i="22"/>
  <c r="I74" i="23" s="1"/>
  <c r="S48" i="22"/>
  <c r="I72" i="23" s="1"/>
  <c r="S43" i="22"/>
  <c r="I70" i="23" s="1"/>
  <c r="S41" i="22"/>
  <c r="I68" i="23" s="1"/>
  <c r="T39" i="22"/>
  <c r="O66" i="23" s="1"/>
  <c r="J66" i="23" s="1"/>
  <c r="AD58" i="22"/>
  <c r="L61" i="23" s="1"/>
  <c r="J56" i="22"/>
  <c r="O59" i="23" s="1"/>
  <c r="J59" i="23" s="1"/>
  <c r="M54" i="23"/>
  <c r="T98" i="22"/>
  <c r="O145" i="23" s="1"/>
  <c r="J145" i="23" s="1"/>
  <c r="L128" i="23"/>
  <c r="AK67" i="22"/>
  <c r="L104" i="23" s="1"/>
  <c r="T57" i="22"/>
  <c r="O78" i="23" s="1"/>
  <c r="J78" i="23" s="1"/>
  <c r="T119" i="22"/>
  <c r="O160" i="23" s="1"/>
  <c r="J160" i="23" s="1"/>
  <c r="T117" i="22"/>
  <c r="O158" i="23" s="1"/>
  <c r="J158" i="23" s="1"/>
  <c r="T115" i="22"/>
  <c r="O156" i="23" s="1"/>
  <c r="J156" i="23" s="1"/>
  <c r="AL107" i="22"/>
  <c r="M151" i="23" s="1"/>
  <c r="AL105" i="22"/>
  <c r="O105" i="22" s="1"/>
  <c r="AL100" i="22"/>
  <c r="M147" i="23" s="1"/>
  <c r="AK98" i="22"/>
  <c r="L145" i="23" s="1"/>
  <c r="AL96" i="22"/>
  <c r="M143" i="23" s="1"/>
  <c r="AE118" i="22"/>
  <c r="M141" i="23" s="1"/>
  <c r="AD116" i="22"/>
  <c r="L139" i="23" s="1"/>
  <c r="AD114" i="22"/>
  <c r="L137" i="23" s="1"/>
  <c r="AK90" i="22"/>
  <c r="L121" i="23" s="1"/>
  <c r="AK88" i="22"/>
  <c r="L119" i="23" s="1"/>
  <c r="AK86" i="22"/>
  <c r="L117" i="23" s="1"/>
  <c r="AL71" i="22"/>
  <c r="M108" i="23" s="1"/>
  <c r="AL69" i="22"/>
  <c r="M106" i="23" s="1"/>
  <c r="M102" i="23"/>
  <c r="M100" i="23"/>
  <c r="AE85" i="22"/>
  <c r="E85" i="22" s="1"/>
  <c r="I80" i="22"/>
  <c r="I96" i="23" s="1"/>
  <c r="AL61" i="22"/>
  <c r="M82" i="23" s="1"/>
  <c r="AL59" i="22"/>
  <c r="M80" i="23" s="1"/>
  <c r="AL57" i="22"/>
  <c r="M78" i="23" s="1"/>
  <c r="T52" i="22"/>
  <c r="O76" i="23" s="1"/>
  <c r="J76" i="23" s="1"/>
  <c r="S39" i="22"/>
  <c r="I66" i="23" s="1"/>
  <c r="J60" i="22"/>
  <c r="O63" i="23" s="1"/>
  <c r="J63" i="23" s="1"/>
  <c r="J58" i="22"/>
  <c r="O61" i="23" s="1"/>
  <c r="J61" i="23" s="1"/>
  <c r="I56" i="22"/>
  <c r="I59" i="23" s="1"/>
  <c r="M56" i="23"/>
  <c r="L54" i="23"/>
  <c r="J43" i="22"/>
  <c r="O52" i="23" s="1"/>
  <c r="J52" i="23" s="1"/>
  <c r="J41" i="22"/>
  <c r="O50" i="23" s="1"/>
  <c r="J50" i="23" s="1"/>
  <c r="AL109" i="22"/>
  <c r="M153" i="23" s="1"/>
  <c r="T100" i="22"/>
  <c r="O147" i="23" s="1"/>
  <c r="J147" i="23" s="1"/>
  <c r="I114" i="22"/>
  <c r="I137" i="23" s="1"/>
  <c r="M132" i="23"/>
  <c r="S90" i="22"/>
  <c r="I121" i="23" s="1"/>
  <c r="S86" i="22"/>
  <c r="I117" i="23" s="1"/>
  <c r="J85" i="22"/>
  <c r="O98" i="23" s="1"/>
  <c r="J98" i="23" s="1"/>
  <c r="M93" i="23"/>
  <c r="L49" i="23"/>
  <c r="S119" i="22"/>
  <c r="I160" i="23" s="1"/>
  <c r="S117" i="22"/>
  <c r="I158" i="23" s="1"/>
  <c r="S115" i="22"/>
  <c r="I156" i="23" s="1"/>
  <c r="AK107" i="22"/>
  <c r="L151" i="23" s="1"/>
  <c r="AK105" i="22"/>
  <c r="L149" i="23" s="1"/>
  <c r="AK100" i="22"/>
  <c r="L147" i="23" s="1"/>
  <c r="AK96" i="22"/>
  <c r="L143" i="23" s="1"/>
  <c r="AD118" i="22"/>
  <c r="L141" i="23" s="1"/>
  <c r="J114" i="22"/>
  <c r="O137" i="23" s="1"/>
  <c r="J137" i="23" s="1"/>
  <c r="M130" i="23"/>
  <c r="M128" i="23"/>
  <c r="T90" i="22"/>
  <c r="O121" i="23" s="1"/>
  <c r="J121" i="23" s="1"/>
  <c r="T88" i="22"/>
  <c r="O119" i="23" s="1"/>
  <c r="J119" i="23" s="1"/>
  <c r="T86" i="22"/>
  <c r="O117" i="23" s="1"/>
  <c r="J117" i="23" s="1"/>
  <c r="AL78" i="22"/>
  <c r="M112" i="23" s="1"/>
  <c r="AL76" i="22"/>
  <c r="O76" i="22" s="1"/>
  <c r="AK71" i="22"/>
  <c r="L108" i="23" s="1"/>
  <c r="AK69" i="22"/>
  <c r="L106" i="23" s="1"/>
  <c r="AL67" i="22"/>
  <c r="L102" i="23"/>
  <c r="L100" i="23"/>
  <c r="AD85" i="22"/>
  <c r="L98" i="23" s="1"/>
  <c r="AK61" i="22"/>
  <c r="L82" i="23" s="1"/>
  <c r="AK59" i="22"/>
  <c r="L80" i="23" s="1"/>
  <c r="AK57" i="22"/>
  <c r="L78" i="23" s="1"/>
  <c r="S52" i="22"/>
  <c r="I76" i="23" s="1"/>
  <c r="I60" i="22"/>
  <c r="I63" i="23" s="1"/>
  <c r="I58" i="22"/>
  <c r="I61" i="23" s="1"/>
  <c r="L56" i="23"/>
  <c r="J48" i="22"/>
  <c r="O54" i="23" s="1"/>
  <c r="J54" i="23" s="1"/>
  <c r="I43" i="22"/>
  <c r="I52" i="23" s="1"/>
  <c r="I41" i="22"/>
  <c r="I50" i="23" s="1"/>
  <c r="J39" i="22"/>
  <c r="O48" i="23" s="1"/>
  <c r="J48" i="23" s="1"/>
  <c r="T107" i="22"/>
  <c r="O151" i="23" s="1"/>
  <c r="J151" i="23" s="1"/>
  <c r="T105" i="22"/>
  <c r="O149" i="23" s="1"/>
  <c r="J149" i="23" s="1"/>
  <c r="J118" i="22"/>
  <c r="O141" i="23" s="1"/>
  <c r="J141" i="23" s="1"/>
  <c r="J116" i="22"/>
  <c r="O139" i="23" s="1"/>
  <c r="J139" i="23" s="1"/>
  <c r="L130" i="23"/>
  <c r="S88" i="22"/>
  <c r="I119" i="23" s="1"/>
  <c r="AK78" i="22"/>
  <c r="L112" i="23" s="1"/>
  <c r="M91" i="23"/>
  <c r="T61" i="22"/>
  <c r="O82" i="23" s="1"/>
  <c r="J82" i="23" s="1"/>
  <c r="T59" i="22"/>
  <c r="O80" i="23" s="1"/>
  <c r="J80" i="23" s="1"/>
  <c r="I48" i="22"/>
  <c r="I54" i="23" s="1"/>
  <c r="I39" i="22"/>
  <c r="I48" i="23" s="1"/>
  <c r="AK109" i="22"/>
  <c r="L153" i="23" s="1"/>
  <c r="S107" i="22"/>
  <c r="I151" i="23" s="1"/>
  <c r="S105" i="22"/>
  <c r="I149" i="23" s="1"/>
  <c r="S100" i="22"/>
  <c r="I147" i="23" s="1"/>
  <c r="S98" i="22"/>
  <c r="I145" i="23" s="1"/>
  <c r="S96" i="22"/>
  <c r="I143" i="23" s="1"/>
  <c r="I118" i="22"/>
  <c r="I141" i="23" s="1"/>
  <c r="I116" i="22"/>
  <c r="I139" i="23" s="1"/>
  <c r="M134" i="23"/>
  <c r="L132" i="23"/>
  <c r="L126" i="23"/>
  <c r="AL80" i="22"/>
  <c r="M114" i="23" s="1"/>
  <c r="T78" i="22"/>
  <c r="O112" i="23" s="1"/>
  <c r="J112" i="23" s="1"/>
  <c r="T76" i="22"/>
  <c r="O110" i="23" s="1"/>
  <c r="J110" i="23" s="1"/>
  <c r="T71" i="22"/>
  <c r="O108" i="23" s="1"/>
  <c r="J108" i="23" s="1"/>
  <c r="T69" i="22"/>
  <c r="O106" i="23" s="1"/>
  <c r="J106" i="23" s="1"/>
  <c r="T67" i="22"/>
  <c r="O104" i="23" s="1"/>
  <c r="J104" i="23" s="1"/>
  <c r="J89" i="22"/>
  <c r="O102" i="23" s="1"/>
  <c r="J102" i="23" s="1"/>
  <c r="J87" i="22"/>
  <c r="O100" i="23" s="1"/>
  <c r="J100" i="23" s="1"/>
  <c r="I85" i="22"/>
  <c r="I98" i="23" s="1"/>
  <c r="M95" i="23"/>
  <c r="L93" i="23"/>
  <c r="L91" i="23"/>
  <c r="M89" i="23"/>
  <c r="S61" i="22"/>
  <c r="I82" i="23" s="1"/>
  <c r="S59" i="22"/>
  <c r="I80" i="23" s="1"/>
  <c r="S57" i="22"/>
  <c r="I78" i="23" s="1"/>
  <c r="AL40" i="22"/>
  <c r="M67" i="23" s="1"/>
  <c r="M58" i="23"/>
  <c r="I50" i="22"/>
  <c r="I56" i="23" s="1"/>
  <c r="AL99" i="22"/>
  <c r="M146" i="23" s="1"/>
  <c r="L136" i="23"/>
  <c r="AK85" i="22"/>
  <c r="L116" i="23" s="1"/>
  <c r="M97" i="23"/>
  <c r="I68" i="22"/>
  <c r="I87" i="23" s="1"/>
  <c r="T51" i="22"/>
  <c r="O75" i="23" s="1"/>
  <c r="J75" i="23" s="1"/>
  <c r="S42" i="22"/>
  <c r="I69" i="23" s="1"/>
  <c r="T109" i="22"/>
  <c r="O153" i="23" s="1"/>
  <c r="J153" i="23" s="1"/>
  <c r="L134" i="23"/>
  <c r="J106" i="22"/>
  <c r="O132" i="23" s="1"/>
  <c r="J132" i="23" s="1"/>
  <c r="J101" i="22"/>
  <c r="O130" i="23" s="1"/>
  <c r="J130" i="23" s="1"/>
  <c r="J99" i="22"/>
  <c r="O128" i="23" s="1"/>
  <c r="J128" i="23" s="1"/>
  <c r="J97" i="22"/>
  <c r="O126" i="23" s="1"/>
  <c r="J126" i="23" s="1"/>
  <c r="AK80" i="22"/>
  <c r="L114" i="23" s="1"/>
  <c r="S78" i="22"/>
  <c r="I112" i="23" s="1"/>
  <c r="S76" i="22"/>
  <c r="I110" i="23" s="1"/>
  <c r="S71" i="22"/>
  <c r="I108" i="23" s="1"/>
  <c r="S69" i="22"/>
  <c r="I106" i="23" s="1"/>
  <c r="S67" i="22"/>
  <c r="I104" i="23" s="1"/>
  <c r="I89" i="22"/>
  <c r="I102" i="23" s="1"/>
  <c r="I87" i="22"/>
  <c r="I100" i="23" s="1"/>
  <c r="L95" i="23"/>
  <c r="L89" i="23"/>
  <c r="M87" i="23"/>
  <c r="AL49" i="22"/>
  <c r="M73" i="23" s="1"/>
  <c r="AL47" i="22"/>
  <c r="O47" i="22" s="1"/>
  <c r="AL42" i="22"/>
  <c r="M69" i="23" s="1"/>
  <c r="AK40" i="22"/>
  <c r="L67" i="23" s="1"/>
  <c r="L58" i="23"/>
  <c r="M51" i="23"/>
  <c r="AK118" i="22"/>
  <c r="L159" i="23" s="1"/>
  <c r="AK116" i="22"/>
  <c r="L157" i="23" s="1"/>
  <c r="S49" i="22"/>
  <c r="I73" i="23" s="1"/>
  <c r="S47" i="22"/>
  <c r="I71" i="23" s="1"/>
  <c r="S40" i="22"/>
  <c r="I67" i="23" s="1"/>
  <c r="M55" i="23"/>
  <c r="AL114" i="22"/>
  <c r="O114" i="22" s="1"/>
  <c r="S109" i="22"/>
  <c r="I153" i="23" s="1"/>
  <c r="J108" i="22"/>
  <c r="O134" i="23" s="1"/>
  <c r="J134" i="23" s="1"/>
  <c r="I106" i="22"/>
  <c r="I132" i="23" s="1"/>
  <c r="I101" i="22"/>
  <c r="I130" i="23" s="1"/>
  <c r="I99" i="22"/>
  <c r="I128" i="23" s="1"/>
  <c r="I97" i="22"/>
  <c r="I126" i="23" s="1"/>
  <c r="T80" i="22"/>
  <c r="O114" i="23" s="1"/>
  <c r="J114" i="23" s="1"/>
  <c r="J79" i="22"/>
  <c r="O95" i="23" s="1"/>
  <c r="J95" i="23" s="1"/>
  <c r="J77" i="22"/>
  <c r="O93" i="23" s="1"/>
  <c r="J93" i="23" s="1"/>
  <c r="J72" i="22"/>
  <c r="O91" i="23" s="1"/>
  <c r="J91" i="23" s="1"/>
  <c r="J70" i="22"/>
  <c r="O89" i="23" s="1"/>
  <c r="J89" i="23" s="1"/>
  <c r="L87" i="23"/>
  <c r="AL51" i="22"/>
  <c r="M75" i="23" s="1"/>
  <c r="AK49" i="22"/>
  <c r="L73" i="23" s="1"/>
  <c r="AK47" i="22"/>
  <c r="L71" i="23" s="1"/>
  <c r="AK42" i="22"/>
  <c r="L69" i="23" s="1"/>
  <c r="AE61" i="22"/>
  <c r="M64" i="23" s="1"/>
  <c r="AE59" i="22"/>
  <c r="M62" i="23" s="1"/>
  <c r="AE57" i="22"/>
  <c r="M60" i="23" s="1"/>
  <c r="J52" i="22"/>
  <c r="O58" i="23" s="1"/>
  <c r="J58" i="23" s="1"/>
  <c r="AE117" i="22"/>
  <c r="M140" i="23" s="1"/>
  <c r="AL89" i="22"/>
  <c r="M120" i="23" s="1"/>
  <c r="AL118" i="22"/>
  <c r="M159" i="23" s="1"/>
  <c r="AL116" i="22"/>
  <c r="M157" i="23" s="1"/>
  <c r="AK114" i="22"/>
  <c r="L155" i="23" s="1"/>
  <c r="M136" i="23"/>
  <c r="I108" i="22"/>
  <c r="I134" i="23" s="1"/>
  <c r="AL85" i="22"/>
  <c r="O85" i="22" s="1"/>
  <c r="S80" i="22"/>
  <c r="I114" i="23" s="1"/>
  <c r="I79" i="22"/>
  <c r="I95" i="23" s="1"/>
  <c r="I77" i="22"/>
  <c r="I93" i="23" s="1"/>
  <c r="I72" i="22"/>
  <c r="I91" i="23" s="1"/>
  <c r="I70" i="22"/>
  <c r="I89" i="23" s="1"/>
  <c r="J68" i="22"/>
  <c r="O87" i="23" s="1"/>
  <c r="J87" i="23" s="1"/>
  <c r="AK51" i="22"/>
  <c r="L75" i="23" s="1"/>
  <c r="T49" i="22"/>
  <c r="O73" i="23" s="1"/>
  <c r="J73" i="23" s="1"/>
  <c r="T47" i="22"/>
  <c r="O71" i="23" s="1"/>
  <c r="J71" i="23" s="1"/>
  <c r="T42" i="22"/>
  <c r="O69" i="23" s="1"/>
  <c r="J69" i="23" s="1"/>
  <c r="T40" i="22"/>
  <c r="O67" i="23" s="1"/>
  <c r="J67" i="23" s="1"/>
  <c r="AD61" i="22"/>
  <c r="L64" i="23" s="1"/>
  <c r="AD59" i="22"/>
  <c r="L62" i="23" s="1"/>
  <c r="AD57" i="22"/>
  <c r="L60" i="23" s="1"/>
  <c r="I52" i="22"/>
  <c r="I58" i="23" s="1"/>
  <c r="L51" i="23"/>
  <c r="M49" i="23"/>
  <c r="AL87" i="22"/>
  <c r="M118" i="23" s="1"/>
  <c r="T114" i="22"/>
  <c r="O155" i="23" s="1"/>
  <c r="J155" i="23" s="1"/>
  <c r="AL56" i="22"/>
  <c r="O56" i="22" s="1"/>
  <c r="AK108" i="22"/>
  <c r="L152" i="23" s="1"/>
  <c r="T106" i="22"/>
  <c r="O150" i="23" s="1"/>
  <c r="J150" i="23" s="1"/>
  <c r="T101" i="22"/>
  <c r="O148" i="23" s="1"/>
  <c r="J148" i="23" s="1"/>
  <c r="T99" i="22"/>
  <c r="O146" i="23" s="1"/>
  <c r="J146" i="23" s="1"/>
  <c r="J119" i="22"/>
  <c r="O142" i="23" s="1"/>
  <c r="J142" i="23" s="1"/>
  <c r="J117" i="22"/>
  <c r="O140" i="23" s="1"/>
  <c r="J140" i="23" s="1"/>
  <c r="J115" i="22"/>
  <c r="O138" i="23" s="1"/>
  <c r="J138" i="23" s="1"/>
  <c r="M133" i="23"/>
  <c r="M129" i="23"/>
  <c r="L127" i="23"/>
  <c r="I96" i="22"/>
  <c r="I125" i="23" s="1"/>
  <c r="S89" i="22"/>
  <c r="I120" i="23" s="1"/>
  <c r="S87" i="22"/>
  <c r="I118" i="23" s="1"/>
  <c r="AL79" i="22"/>
  <c r="M113" i="23" s="1"/>
  <c r="AK77" i="22"/>
  <c r="L111" i="23" s="1"/>
  <c r="AK72" i="22"/>
  <c r="L109" i="23" s="1"/>
  <c r="AK70" i="22"/>
  <c r="L107" i="23" s="1"/>
  <c r="AL68" i="22"/>
  <c r="M105" i="23" s="1"/>
  <c r="L99" i="23"/>
  <c r="I81" i="22"/>
  <c r="I97" i="23" s="1"/>
  <c r="M94" i="23"/>
  <c r="M88" i="23"/>
  <c r="J67" i="22"/>
  <c r="O86" i="23" s="1"/>
  <c r="J86" i="23" s="1"/>
  <c r="T60" i="22"/>
  <c r="O81" i="23" s="1"/>
  <c r="J81" i="23" s="1"/>
  <c r="T58" i="22"/>
  <c r="O79" i="23" s="1"/>
  <c r="J79" i="23" s="1"/>
  <c r="S56" i="22"/>
  <c r="I77" i="23" s="1"/>
  <c r="L57" i="23"/>
  <c r="I49" i="22"/>
  <c r="I55" i="23" s="1"/>
  <c r="I47" i="22"/>
  <c r="I53" i="23" s="1"/>
  <c r="AL110" i="22"/>
  <c r="M154" i="23" s="1"/>
  <c r="T108" i="22"/>
  <c r="O152" i="23" s="1"/>
  <c r="J152" i="23" s="1"/>
  <c r="S106" i="22"/>
  <c r="I150" i="23" s="1"/>
  <c r="AK106" i="22"/>
  <c r="L150" i="23" s="1"/>
  <c r="T85" i="22"/>
  <c r="O116" i="23" s="1"/>
  <c r="J116" i="23" s="1"/>
  <c r="T70" i="22"/>
  <c r="O107" i="23" s="1"/>
  <c r="J107" i="23" s="1"/>
  <c r="T56" i="22"/>
  <c r="O77" i="23" s="1"/>
  <c r="J77" i="23" s="1"/>
  <c r="M50" i="23"/>
  <c r="J59" i="22"/>
  <c r="O62" i="23" s="1"/>
  <c r="J62" i="23" s="1"/>
  <c r="AK60" i="22"/>
  <c r="L81" i="23" s="1"/>
  <c r="M101" i="23"/>
  <c r="S85" i="22"/>
  <c r="I116" i="23" s="1"/>
  <c r="M99" i="23"/>
  <c r="AE60" i="22"/>
  <c r="M63" i="23" s="1"/>
  <c r="L55" i="23"/>
  <c r="I40" i="22"/>
  <c r="I49" i="23" s="1"/>
  <c r="AK41" i="22"/>
  <c r="L68" i="23" s="1"/>
  <c r="I57" i="22"/>
  <c r="I60" i="23" s="1"/>
  <c r="AL97" i="22"/>
  <c r="M144" i="23" s="1"/>
  <c r="AE119" i="22"/>
  <c r="M142" i="23" s="1"/>
  <c r="J96" i="22"/>
  <c r="O125" i="23" s="1"/>
  <c r="J125" i="23" s="1"/>
  <c r="J86" i="22"/>
  <c r="O99" i="23" s="1"/>
  <c r="J99" i="23" s="1"/>
  <c r="J49" i="22"/>
  <c r="O55" i="23" s="1"/>
  <c r="J55" i="23" s="1"/>
  <c r="AK79" i="22"/>
  <c r="L113" i="23" s="1"/>
  <c r="AL72" i="22"/>
  <c r="M109" i="23" s="1"/>
  <c r="T72" i="22"/>
  <c r="O109" i="23" s="1"/>
  <c r="J109" i="23" s="1"/>
  <c r="I42" i="22"/>
  <c r="I51" i="23" s="1"/>
  <c r="T118" i="22"/>
  <c r="O159" i="23" s="1"/>
  <c r="J159" i="23" s="1"/>
  <c r="AL101" i="22"/>
  <c r="M148" i="23" s="1"/>
  <c r="AD119" i="22"/>
  <c r="L142" i="23" s="1"/>
  <c r="L133" i="23"/>
  <c r="L97" i="23"/>
  <c r="M90" i="23"/>
  <c r="S51" i="22"/>
  <c r="I75" i="23" s="1"/>
  <c r="J40" i="22"/>
  <c r="O49" i="23" s="1"/>
  <c r="J49" i="23" s="1"/>
  <c r="S101" i="22"/>
  <c r="I148" i="23" s="1"/>
  <c r="J47" i="22"/>
  <c r="O53" i="23" s="1"/>
  <c r="J53" i="23" s="1"/>
  <c r="S58" i="22"/>
  <c r="I79" i="23" s="1"/>
  <c r="S118" i="22"/>
  <c r="I159" i="23" s="1"/>
  <c r="AK101" i="22"/>
  <c r="L148" i="23" s="1"/>
  <c r="I119" i="22"/>
  <c r="I142" i="23" s="1"/>
  <c r="AK68" i="22"/>
  <c r="L105" i="23" s="1"/>
  <c r="J81" i="22"/>
  <c r="O97" i="23" s="1"/>
  <c r="J97" i="23" s="1"/>
  <c r="J71" i="22"/>
  <c r="O90" i="23" s="1"/>
  <c r="J90" i="23" s="1"/>
  <c r="AL60" i="22"/>
  <c r="M81" i="23" s="1"/>
  <c r="I59" i="22"/>
  <c r="I62" i="23" s="1"/>
  <c r="AD115" i="22"/>
  <c r="L138" i="23" s="1"/>
  <c r="L129" i="23"/>
  <c r="L101" i="23"/>
  <c r="AD117" i="22"/>
  <c r="L140" i="23" s="1"/>
  <c r="M103" i="23"/>
  <c r="S60" i="22"/>
  <c r="I81" i="23" s="1"/>
  <c r="AK50" i="22"/>
  <c r="L74" i="23" s="1"/>
  <c r="L131" i="23"/>
  <c r="AL77" i="22"/>
  <c r="M111" i="23" s="1"/>
  <c r="L103" i="23"/>
  <c r="M52" i="23"/>
  <c r="T116" i="22"/>
  <c r="O157" i="23" s="1"/>
  <c r="J157" i="23" s="1"/>
  <c r="AK99" i="22"/>
  <c r="L146" i="23" s="1"/>
  <c r="AK89" i="22"/>
  <c r="L120" i="23" s="1"/>
  <c r="L53" i="23"/>
  <c r="AK58" i="22"/>
  <c r="L79" i="23" s="1"/>
  <c r="S116" i="22"/>
  <c r="I157" i="23" s="1"/>
  <c r="I117" i="22"/>
  <c r="I140" i="23" s="1"/>
  <c r="T89" i="22"/>
  <c r="O120" i="23" s="1"/>
  <c r="J120" i="23" s="1"/>
  <c r="T77" i="22"/>
  <c r="O111" i="23" s="1"/>
  <c r="J111" i="23" s="1"/>
  <c r="L94" i="23"/>
  <c r="L88" i="23"/>
  <c r="S99" i="22"/>
  <c r="I146" i="23" s="1"/>
  <c r="J90" i="22"/>
  <c r="O103" i="23" s="1"/>
  <c r="J103" i="23" s="1"/>
  <c r="J57" i="22"/>
  <c r="O60" i="23" s="1"/>
  <c r="J60" i="23" s="1"/>
  <c r="J69" i="22"/>
  <c r="O88" i="23" s="1"/>
  <c r="J88" i="23" s="1"/>
  <c r="AE115" i="22"/>
  <c r="M138" i="23" s="1"/>
  <c r="AK48" i="22"/>
  <c r="L72" i="23" s="1"/>
  <c r="S114" i="22"/>
  <c r="I155" i="23" s="1"/>
  <c r="AL58" i="22"/>
  <c r="M79" i="23" s="1"/>
  <c r="AL39" i="22"/>
  <c r="M66" i="23" s="1"/>
  <c r="AK87" i="22"/>
  <c r="L118" i="23" s="1"/>
  <c r="AL108" i="22"/>
  <c r="M152" i="23" s="1"/>
  <c r="AK97" i="22"/>
  <c r="L144" i="23" s="1"/>
  <c r="I115" i="22"/>
  <c r="I138" i="23" s="1"/>
  <c r="T87" i="22"/>
  <c r="O118" i="23" s="1"/>
  <c r="J118" i="23" s="1"/>
  <c r="J110" i="22"/>
  <c r="O136" i="23" s="1"/>
  <c r="J136" i="23" s="1"/>
  <c r="M127" i="23"/>
  <c r="J88" i="22"/>
  <c r="O101" i="23" s="1"/>
  <c r="J101" i="23" s="1"/>
  <c r="J61" i="22"/>
  <c r="O64" i="23" s="1"/>
  <c r="J64" i="23" s="1"/>
  <c r="M57" i="23"/>
  <c r="AL106" i="22"/>
  <c r="M150" i="23" s="1"/>
  <c r="T97" i="22"/>
  <c r="O144" i="23" s="1"/>
  <c r="J144" i="23" s="1"/>
  <c r="I110" i="22"/>
  <c r="I136" i="23" s="1"/>
  <c r="AL70" i="22"/>
  <c r="M107" i="23" s="1"/>
  <c r="I67" i="22"/>
  <c r="I86" i="23" s="1"/>
  <c r="AK56" i="22"/>
  <c r="L77" i="23" s="1"/>
  <c r="AL43" i="22"/>
  <c r="M70" i="23" s="1"/>
  <c r="I61" i="22"/>
  <c r="I64" i="23" s="1"/>
  <c r="J51" i="22"/>
  <c r="O57" i="23" s="1"/>
  <c r="J57" i="23" s="1"/>
  <c r="AE56" i="22"/>
  <c r="E56" i="22" s="1"/>
  <c r="J42" i="22"/>
  <c r="O51" i="23" s="1"/>
  <c r="J51" i="23" s="1"/>
  <c r="AL31" i="22"/>
  <c r="M42" i="23" s="1"/>
  <c r="AK31" i="22"/>
  <c r="L42" i="23" s="1"/>
  <c r="T31" i="22"/>
  <c r="O42" i="23" s="1"/>
  <c r="J42" i="23" s="1"/>
  <c r="T32" i="22"/>
  <c r="O43" i="23" s="1"/>
  <c r="J43" i="23" s="1"/>
  <c r="S31" i="22"/>
  <c r="I42" i="23" s="1"/>
  <c r="AL32" i="22"/>
  <c r="M43" i="23" s="1"/>
  <c r="AK32" i="22"/>
  <c r="L43" i="23" s="1"/>
  <c r="S32" i="22"/>
  <c r="I43" i="23" s="1"/>
  <c r="T38" i="22"/>
  <c r="O65" i="23" s="1"/>
  <c r="J65" i="23" s="1"/>
  <c r="J38" i="22"/>
  <c r="O47" i="23" s="1"/>
  <c r="J47" i="23" s="1"/>
  <c r="I38" i="22"/>
  <c r="I47" i="23" s="1"/>
  <c r="AK38" i="22"/>
  <c r="L65" i="23" s="1"/>
  <c r="AL38" i="22"/>
  <c r="M65" i="23" s="1"/>
  <c r="S38" i="22"/>
  <c r="I65" i="23" s="1"/>
  <c r="L47" i="23"/>
  <c r="M125" i="23"/>
  <c r="L125" i="23"/>
  <c r="M86" i="23"/>
  <c r="L86" i="23"/>
  <c r="F50" i="19"/>
  <c r="AL18" i="22"/>
  <c r="AL14" i="22"/>
  <c r="M31" i="23" s="1"/>
  <c r="T21" i="22"/>
  <c r="O35" i="23" s="1"/>
  <c r="J35" i="23" s="1"/>
  <c r="S10" i="22"/>
  <c r="I27" i="23" s="1"/>
  <c r="S30" i="22"/>
  <c r="I41" i="23" s="1"/>
  <c r="AK13" i="22"/>
  <c r="L30" i="23" s="1"/>
  <c r="AK18" i="22"/>
  <c r="L32" i="23" s="1"/>
  <c r="AL9" i="22"/>
  <c r="S21" i="22"/>
  <c r="I35" i="23" s="1"/>
  <c r="T14" i="22"/>
  <c r="O31" i="23" s="1"/>
  <c r="J31" i="23" s="1"/>
  <c r="T20" i="22"/>
  <c r="O34" i="23" s="1"/>
  <c r="J34" i="23" s="1"/>
  <c r="S20" i="22"/>
  <c r="I34" i="23" s="1"/>
  <c r="AK9" i="22"/>
  <c r="L26" i="23" s="1"/>
  <c r="AL30" i="22"/>
  <c r="M41" i="23" s="1"/>
  <c r="S14" i="22"/>
  <c r="I31" i="23" s="1"/>
  <c r="T10" i="22"/>
  <c r="O27" i="23" s="1"/>
  <c r="J27" i="23" s="1"/>
  <c r="T30" i="22"/>
  <c r="O41" i="23" s="1"/>
  <c r="J41" i="23" s="1"/>
  <c r="T13" i="22"/>
  <c r="O30" i="23" s="1"/>
  <c r="J30" i="23" s="1"/>
  <c r="T22" i="22"/>
  <c r="O36" i="23" s="1"/>
  <c r="J36" i="23" s="1"/>
  <c r="S18" i="22"/>
  <c r="I32" i="23" s="1"/>
  <c r="AK30" i="22"/>
  <c r="L41" i="23" s="1"/>
  <c r="T11" i="22"/>
  <c r="O28" i="23" s="1"/>
  <c r="J28" i="23" s="1"/>
  <c r="T18" i="22"/>
  <c r="O32" i="23" s="1"/>
  <c r="J32" i="23" s="1"/>
  <c r="AK14" i="22"/>
  <c r="L31" i="23" s="1"/>
  <c r="S11" i="22"/>
  <c r="I28" i="23" s="1"/>
  <c r="AK19" i="22"/>
  <c r="L33" i="23" s="1"/>
  <c r="S13" i="22"/>
  <c r="I30" i="23" s="1"/>
  <c r="AK10" i="22"/>
  <c r="L27" i="23" s="1"/>
  <c r="AL19" i="22"/>
  <c r="M33" i="23" s="1"/>
  <c r="AL23" i="22"/>
  <c r="M37" i="23" s="1"/>
  <c r="AK20" i="22"/>
  <c r="L34" i="23" s="1"/>
  <c r="AL10" i="22"/>
  <c r="M27" i="23" s="1"/>
  <c r="T23" i="22"/>
  <c r="O37" i="23" s="1"/>
  <c r="J37" i="23" s="1"/>
  <c r="T19" i="22"/>
  <c r="O33" i="23" s="1"/>
  <c r="J33" i="23" s="1"/>
  <c r="AL20" i="22"/>
  <c r="M34" i="23" s="1"/>
  <c r="AK11" i="22"/>
  <c r="L28" i="23" s="1"/>
  <c r="S23" i="22"/>
  <c r="I37" i="23" s="1"/>
  <c r="S19" i="22"/>
  <c r="I33" i="23" s="1"/>
  <c r="T12" i="22"/>
  <c r="O29" i="23" s="1"/>
  <c r="J29" i="23" s="1"/>
  <c r="AK21" i="22"/>
  <c r="L35" i="23" s="1"/>
  <c r="AL11" i="22"/>
  <c r="M28" i="23" s="1"/>
  <c r="S12" i="22"/>
  <c r="I29" i="23" s="1"/>
  <c r="S22" i="22"/>
  <c r="I36" i="23" s="1"/>
  <c r="AL21" i="22"/>
  <c r="M35" i="23" s="1"/>
  <c r="AK12" i="22"/>
  <c r="L29" i="23" s="1"/>
  <c r="AK22" i="22"/>
  <c r="L36" i="23" s="1"/>
  <c r="AL12" i="22"/>
  <c r="M29" i="23" s="1"/>
  <c r="AL22" i="22"/>
  <c r="M36" i="23" s="1"/>
  <c r="AK23" i="22"/>
  <c r="L37" i="23" s="1"/>
  <c r="AL13" i="22"/>
  <c r="M30" i="23" s="1"/>
  <c r="AE14" i="22"/>
  <c r="M13" i="23" s="1"/>
  <c r="AE13" i="22"/>
  <c r="M12" i="23" s="1"/>
  <c r="I14" i="22"/>
  <c r="I13" i="23" s="1"/>
  <c r="AD14" i="22"/>
  <c r="L13" i="23" s="1"/>
  <c r="AD13" i="22"/>
  <c r="L12" i="23" s="1"/>
  <c r="J13" i="22"/>
  <c r="O12" i="23" s="1"/>
  <c r="J12" i="23" s="1"/>
  <c r="I13" i="22"/>
  <c r="I12" i="23" s="1"/>
  <c r="J14" i="22"/>
  <c r="O13" i="23" s="1"/>
  <c r="J13" i="23" s="1"/>
  <c r="AD30" i="22"/>
  <c r="L23" i="23" s="1"/>
  <c r="AD19" i="22"/>
  <c r="L15" i="23" s="1"/>
  <c r="I27" i="22"/>
  <c r="I20" i="23" s="1"/>
  <c r="J11" i="22"/>
  <c r="O10" i="23" s="1"/>
  <c r="J10" i="23" s="1"/>
  <c r="AL27" i="22"/>
  <c r="AE30" i="22"/>
  <c r="M23" i="23" s="1"/>
  <c r="J30" i="22"/>
  <c r="O23" i="23" s="1"/>
  <c r="J23" i="23" s="1"/>
  <c r="J21" i="22"/>
  <c r="O17" i="23" s="1"/>
  <c r="J17" i="23" s="1"/>
  <c r="I21" i="22"/>
  <c r="I17" i="23" s="1"/>
  <c r="I12" i="22"/>
  <c r="I11" i="23" s="1"/>
  <c r="AE20" i="22"/>
  <c r="M16" i="23" s="1"/>
  <c r="AD29" i="22"/>
  <c r="L22" i="23" s="1"/>
  <c r="AD21" i="22"/>
  <c r="L17" i="23" s="1"/>
  <c r="AK27" i="22"/>
  <c r="L38" i="23" s="1"/>
  <c r="AD28" i="22"/>
  <c r="L21" i="23" s="1"/>
  <c r="AE23" i="22"/>
  <c r="M19" i="23" s="1"/>
  <c r="I30" i="22"/>
  <c r="I23" i="23" s="1"/>
  <c r="AE28" i="22"/>
  <c r="M21" i="23" s="1"/>
  <c r="AD22" i="22"/>
  <c r="L18" i="23" s="1"/>
  <c r="S28" i="22"/>
  <c r="I39" i="23" s="1"/>
  <c r="I22" i="22"/>
  <c r="I18" i="23" s="1"/>
  <c r="T27" i="22"/>
  <c r="O38" i="23" s="1"/>
  <c r="J38" i="23" s="1"/>
  <c r="AD23" i="22"/>
  <c r="L19" i="23" s="1"/>
  <c r="J29" i="22"/>
  <c r="O22" i="23" s="1"/>
  <c r="J22" i="23" s="1"/>
  <c r="J20" i="22"/>
  <c r="O16" i="23" s="1"/>
  <c r="J16" i="23" s="1"/>
  <c r="AE21" i="22"/>
  <c r="M17" i="23" s="1"/>
  <c r="AD27" i="22"/>
  <c r="L20" i="23" s="1"/>
  <c r="S27" i="22"/>
  <c r="I38" i="23" s="1"/>
  <c r="AE11" i="22"/>
  <c r="M10" i="23" s="1"/>
  <c r="AE22" i="22"/>
  <c r="M18" i="23" s="1"/>
  <c r="J12" i="22"/>
  <c r="O11" i="23" s="1"/>
  <c r="J11" i="23" s="1"/>
  <c r="AE12" i="22"/>
  <c r="M11" i="23" s="1"/>
  <c r="J27" i="22"/>
  <c r="O20" i="23" s="1"/>
  <c r="J20" i="23" s="1"/>
  <c r="AL29" i="22"/>
  <c r="M40" i="23" s="1"/>
  <c r="AK29" i="22"/>
  <c r="L40" i="23" s="1"/>
  <c r="AD31" i="22"/>
  <c r="L24" i="23" s="1"/>
  <c r="AD11" i="22"/>
  <c r="L10" i="23" s="1"/>
  <c r="I29" i="22"/>
  <c r="I22" i="23" s="1"/>
  <c r="I20" i="22"/>
  <c r="I16" i="23" s="1"/>
  <c r="AD12" i="22"/>
  <c r="L11" i="23" s="1"/>
  <c r="AD20" i="22"/>
  <c r="L16" i="23" s="1"/>
  <c r="AE29" i="22"/>
  <c r="M22" i="23" s="1"/>
  <c r="T29" i="22"/>
  <c r="O40" i="23" s="1"/>
  <c r="J40" i="23" s="1"/>
  <c r="AE31" i="22"/>
  <c r="M24" i="23" s="1"/>
  <c r="S29" i="22"/>
  <c r="I40" i="23" s="1"/>
  <c r="AD32" i="22"/>
  <c r="L25" i="23" s="1"/>
  <c r="J23" i="22"/>
  <c r="O19" i="23" s="1"/>
  <c r="J19" i="23" s="1"/>
  <c r="I11" i="22"/>
  <c r="I10" i="23" s="1"/>
  <c r="AE32" i="22"/>
  <c r="M25" i="23" s="1"/>
  <c r="J32" i="22"/>
  <c r="O25" i="23" s="1"/>
  <c r="J25" i="23" s="1"/>
  <c r="J28" i="22"/>
  <c r="O21" i="23" s="1"/>
  <c r="J21" i="23" s="1"/>
  <c r="J19" i="22"/>
  <c r="O15" i="23" s="1"/>
  <c r="J15" i="23" s="1"/>
  <c r="I31" i="22"/>
  <c r="I24" i="23" s="1"/>
  <c r="I32" i="22"/>
  <c r="I25" i="23" s="1"/>
  <c r="I28" i="22"/>
  <c r="I21" i="23" s="1"/>
  <c r="I23" i="22"/>
  <c r="I19" i="23" s="1"/>
  <c r="I19" i="22"/>
  <c r="I15" i="23" s="1"/>
  <c r="AL28" i="22"/>
  <c r="M39" i="23" s="1"/>
  <c r="AK28" i="22"/>
  <c r="L39" i="23" s="1"/>
  <c r="T28" i="22"/>
  <c r="O39" i="23" s="1"/>
  <c r="J39" i="23" s="1"/>
  <c r="AE19" i="22"/>
  <c r="M15" i="23" s="1"/>
  <c r="J31" i="22"/>
  <c r="O24" i="23" s="1"/>
  <c r="J24" i="23" s="1"/>
  <c r="AE27" i="22"/>
  <c r="M20" i="23" s="1"/>
  <c r="J22" i="22"/>
  <c r="O18" i="23" s="1"/>
  <c r="J18" i="23" s="1"/>
  <c r="I49" i="19"/>
  <c r="H60" i="19"/>
  <c r="I53" i="19"/>
  <c r="H54" i="19"/>
  <c r="H53" i="19"/>
  <c r="H51" i="19"/>
  <c r="I50" i="19"/>
  <c r="I61" i="19"/>
  <c r="H50" i="19"/>
  <c r="H61" i="19"/>
  <c r="AE10" i="22"/>
  <c r="M9" i="23" s="1"/>
  <c r="I10" i="22"/>
  <c r="I9" i="23" s="1"/>
  <c r="J10" i="22"/>
  <c r="O9" i="23" s="1"/>
  <c r="J9" i="23" s="1"/>
  <c r="AD10" i="22"/>
  <c r="L9" i="23" s="1"/>
  <c r="AE18" i="22"/>
  <c r="AE9" i="22"/>
  <c r="J9" i="22"/>
  <c r="O8" i="23" s="1"/>
  <c r="J8" i="23" s="1"/>
  <c r="AD18" i="22"/>
  <c r="L14" i="23" s="1"/>
  <c r="AD9" i="22"/>
  <c r="L8" i="23" s="1"/>
  <c r="I9" i="22"/>
  <c r="I8" i="23" s="1"/>
  <c r="J18" i="22"/>
  <c r="O14" i="23" s="1"/>
  <c r="J14" i="23" s="1"/>
  <c r="T9" i="22"/>
  <c r="O26" i="23" s="1"/>
  <c r="J26" i="23" s="1"/>
  <c r="S9" i="22"/>
  <c r="I26" i="23" s="1"/>
  <c r="I18" i="22"/>
  <c r="I14" i="23" s="1"/>
  <c r="I60" i="19"/>
  <c r="I51" i="19"/>
  <c r="H55" i="19"/>
  <c r="H26" i="19"/>
  <c r="H47" i="19"/>
  <c r="I55" i="19"/>
  <c r="H28" i="19"/>
  <c r="H56" i="19"/>
  <c r="I57" i="19"/>
  <c r="I52" i="19"/>
  <c r="C9" i="19"/>
  <c r="C37" i="19"/>
  <c r="C18" i="19"/>
  <c r="C23" i="19"/>
  <c r="C46" i="19"/>
  <c r="C16" i="19"/>
  <c r="C15" i="19"/>
  <c r="C17" i="19"/>
  <c r="C39" i="19"/>
  <c r="C31" i="19"/>
  <c r="C29" i="19"/>
  <c r="C20" i="19"/>
  <c r="C27" i="19"/>
  <c r="C45" i="19"/>
  <c r="C40" i="19"/>
  <c r="C43" i="19"/>
  <c r="C10" i="19"/>
  <c r="C32" i="19"/>
  <c r="C36" i="19"/>
  <c r="C24" i="19"/>
  <c r="C38" i="19"/>
  <c r="C44" i="19"/>
  <c r="C11" i="19"/>
  <c r="C3" i="19"/>
  <c r="C48" i="19"/>
  <c r="C14" i="19"/>
  <c r="C30" i="19"/>
  <c r="C41" i="19"/>
  <c r="C12" i="19"/>
  <c r="C22" i="19"/>
  <c r="C33" i="19"/>
  <c r="C21" i="19"/>
  <c r="C42" i="19"/>
  <c r="C25" i="19"/>
  <c r="C13" i="19"/>
  <c r="C35" i="19"/>
  <c r="C34" i="19"/>
  <c r="C19" i="19"/>
  <c r="R49" i="16"/>
  <c r="R57" i="16"/>
  <c r="R65" i="16"/>
  <c r="R73" i="16"/>
  <c r="R56" i="16"/>
  <c r="R50" i="16"/>
  <c r="R58" i="16"/>
  <c r="R66" i="16"/>
  <c r="R51" i="16"/>
  <c r="R59" i="16"/>
  <c r="R67" i="16"/>
  <c r="R64" i="16"/>
  <c r="R52" i="16"/>
  <c r="R60" i="16"/>
  <c r="R68" i="16"/>
  <c r="R72" i="16"/>
  <c r="R53" i="16"/>
  <c r="R61" i="16"/>
  <c r="R69" i="16"/>
  <c r="R54" i="16"/>
  <c r="R62" i="16"/>
  <c r="R70" i="16"/>
  <c r="R55" i="16"/>
  <c r="R63" i="16"/>
  <c r="R71" i="16"/>
  <c r="O17" i="16"/>
  <c r="O18" i="16"/>
  <c r="O14" i="16"/>
  <c r="O25" i="16"/>
  <c r="O24" i="16"/>
  <c r="O16" i="16"/>
  <c r="I40" i="16"/>
  <c r="Q40" i="16" s="1"/>
  <c r="L30" i="13"/>
  <c r="D26" i="19" s="1"/>
  <c r="L28" i="13"/>
  <c r="G20" i="22" s="1"/>
  <c r="G16" i="23" s="1"/>
  <c r="L17" i="13"/>
  <c r="L53" i="13"/>
  <c r="D49" i="19" s="1"/>
  <c r="L22" i="13"/>
  <c r="L18" i="13"/>
  <c r="L11" i="13"/>
  <c r="D7" i="19" s="1"/>
  <c r="L12" i="13"/>
  <c r="D8" i="19" s="1"/>
  <c r="L15" i="13"/>
  <c r="L26" i="13"/>
  <c r="L23" i="13"/>
  <c r="L16" i="13"/>
  <c r="L14" i="13"/>
  <c r="L54" i="13"/>
  <c r="D50" i="19" s="1"/>
  <c r="L36" i="13"/>
  <c r="L52" i="13"/>
  <c r="R4" i="16"/>
  <c r="R20" i="16"/>
  <c r="R36" i="16"/>
  <c r="R5" i="16"/>
  <c r="R21" i="16"/>
  <c r="R37" i="16"/>
  <c r="R6" i="16"/>
  <c r="R22" i="16"/>
  <c r="R38" i="16"/>
  <c r="R19" i="16"/>
  <c r="R7" i="16"/>
  <c r="R23" i="16"/>
  <c r="R39" i="16"/>
  <c r="R3" i="16"/>
  <c r="R8" i="16"/>
  <c r="R24" i="16"/>
  <c r="R40" i="16"/>
  <c r="R9" i="16"/>
  <c r="R25" i="16"/>
  <c r="R41" i="16"/>
  <c r="R10" i="16"/>
  <c r="R26" i="16"/>
  <c r="R42" i="16"/>
  <c r="R35" i="16"/>
  <c r="R11" i="16"/>
  <c r="R27" i="16"/>
  <c r="R43" i="16"/>
  <c r="R12" i="16"/>
  <c r="R28" i="16"/>
  <c r="R44" i="16"/>
  <c r="R13" i="16"/>
  <c r="R29" i="16"/>
  <c r="R45" i="16"/>
  <c r="R14" i="16"/>
  <c r="R30" i="16"/>
  <c r="R46" i="16"/>
  <c r="R15" i="16"/>
  <c r="R31" i="16"/>
  <c r="R47" i="16"/>
  <c r="R16" i="16"/>
  <c r="R32" i="16"/>
  <c r="R48" i="16"/>
  <c r="R17" i="16"/>
  <c r="R33" i="16"/>
  <c r="R18" i="16"/>
  <c r="R34" i="16"/>
  <c r="R2" i="16"/>
  <c r="L44" i="13"/>
  <c r="P7" i="16"/>
  <c r="P6" i="16"/>
  <c r="P2" i="16"/>
  <c r="P5" i="16"/>
  <c r="I32" i="16"/>
  <c r="Q32" i="16" s="1"/>
  <c r="I44" i="16"/>
  <c r="Q44" i="16" s="1"/>
  <c r="I33" i="16"/>
  <c r="Q33" i="16" s="1"/>
  <c r="I27" i="16"/>
  <c r="Q27" i="16" s="1"/>
  <c r="I22" i="16"/>
  <c r="Q22" i="16" s="1"/>
  <c r="I14" i="16"/>
  <c r="Q14" i="16" s="1"/>
  <c r="I8" i="16"/>
  <c r="Q8" i="16" s="1"/>
  <c r="I7" i="16"/>
  <c r="Q7" i="16" s="1"/>
  <c r="I6" i="16"/>
  <c r="Q6" i="16" s="1"/>
  <c r="L43" i="13"/>
  <c r="L50" i="13"/>
  <c r="L41" i="13"/>
  <c r="L49" i="13"/>
  <c r="L51" i="13"/>
  <c r="D47" i="19" s="1"/>
  <c r="L47" i="13"/>
  <c r="L39" i="13"/>
  <c r="L40" i="13"/>
  <c r="L34" i="13"/>
  <c r="L48" i="13"/>
  <c r="L35" i="13"/>
  <c r="L29" i="13"/>
  <c r="L19" i="13"/>
  <c r="L25" i="13"/>
  <c r="L21" i="13"/>
  <c r="L9" i="13"/>
  <c r="D5" i="19" s="1"/>
  <c r="L8" i="13"/>
  <c r="D4" i="19" s="1"/>
  <c r="L24" i="13"/>
  <c r="L20" i="13"/>
  <c r="L7" i="13"/>
  <c r="G9" i="22" s="1"/>
  <c r="G8" i="23" s="1"/>
  <c r="AB7" i="13"/>
  <c r="CI11" i="13"/>
  <c r="I19" i="9" s="1"/>
  <c r="CI24" i="13"/>
  <c r="I23" i="9" s="1"/>
  <c r="CI7" i="13"/>
  <c r="I17" i="9" s="1"/>
  <c r="CN7" i="13"/>
  <c r="I18" i="9" s="1"/>
  <c r="CN24" i="13"/>
  <c r="I24" i="9" s="1"/>
  <c r="CN11" i="13"/>
  <c r="I20" i="9" s="1"/>
  <c r="L37" i="13"/>
  <c r="L38" i="13"/>
  <c r="L42" i="13"/>
  <c r="L46" i="13"/>
  <c r="L27" i="13"/>
  <c r="L13" i="13"/>
  <c r="L32" i="13"/>
  <c r="D28" i="19" s="1"/>
  <c r="L33" i="13"/>
  <c r="L10" i="13"/>
  <c r="D6" i="19" s="1"/>
  <c r="L45" i="13"/>
  <c r="I18" i="16"/>
  <c r="Q18" i="16" s="1"/>
  <c r="I11" i="16"/>
  <c r="Q11" i="16" s="1"/>
  <c r="I10" i="16"/>
  <c r="Q10" i="16" s="1"/>
  <c r="I39" i="16"/>
  <c r="Q39" i="16" s="1"/>
  <c r="I29" i="16"/>
  <c r="Q29" i="16" s="1"/>
  <c r="I28" i="16"/>
  <c r="Q28" i="16" s="1"/>
  <c r="I16" i="16"/>
  <c r="Q16" i="16" s="1"/>
  <c r="I38" i="16"/>
  <c r="Q38" i="16" s="1"/>
  <c r="I4" i="16"/>
  <c r="Q4" i="16" s="1"/>
  <c r="I9" i="16"/>
  <c r="Q9" i="16" s="1"/>
  <c r="I46" i="16"/>
  <c r="Q46" i="16" s="1"/>
  <c r="I31" i="16"/>
  <c r="Q31" i="16" s="1"/>
  <c r="I3" i="16"/>
  <c r="Q3" i="16" s="1"/>
  <c r="I49" i="16"/>
  <c r="Q49" i="16" s="1"/>
  <c r="I25" i="16"/>
  <c r="Q25" i="16" s="1"/>
  <c r="I13" i="16"/>
  <c r="Q13" i="16" s="1"/>
  <c r="I45" i="16"/>
  <c r="Q45" i="16" s="1"/>
  <c r="I30" i="16"/>
  <c r="Q30" i="16" s="1"/>
  <c r="I47" i="16"/>
  <c r="Q47" i="16" s="1"/>
  <c r="M48" i="13"/>
  <c r="E44" i="19" s="1"/>
  <c r="I17" i="16"/>
  <c r="Q17" i="16" s="1"/>
  <c r="I24" i="16"/>
  <c r="Q24" i="16" s="1"/>
  <c r="I12" i="16"/>
  <c r="Q12" i="16" s="1"/>
  <c r="I36" i="16"/>
  <c r="Q36" i="16" s="1"/>
  <c r="I5" i="16"/>
  <c r="Q5" i="16" s="1"/>
  <c r="I20" i="16"/>
  <c r="Q20" i="16" s="1"/>
  <c r="I37" i="16"/>
  <c r="Q37" i="16" s="1"/>
  <c r="I34" i="16"/>
  <c r="Q34" i="16" s="1"/>
  <c r="I21" i="16"/>
  <c r="Q21" i="16" s="1"/>
  <c r="I15" i="16"/>
  <c r="Q15" i="16" s="1"/>
  <c r="I35" i="16"/>
  <c r="Q35" i="16" s="1"/>
  <c r="I42" i="16"/>
  <c r="Q42" i="16" s="1"/>
  <c r="I43" i="16"/>
  <c r="Q43" i="16" s="1"/>
  <c r="I41" i="16"/>
  <c r="Q41" i="16" s="1"/>
  <c r="I23" i="16"/>
  <c r="Q23" i="16" s="1"/>
  <c r="I26" i="16"/>
  <c r="Q26" i="16" s="1"/>
  <c r="I19" i="16"/>
  <c r="Q19" i="16" s="1"/>
  <c r="I48" i="16"/>
  <c r="Q48" i="16" s="1"/>
  <c r="M37" i="13"/>
  <c r="E33" i="19" s="1"/>
  <c r="M23" i="13"/>
  <c r="E19" i="19" s="1"/>
  <c r="M33" i="13"/>
  <c r="E29" i="19" s="1"/>
  <c r="M44" i="13"/>
  <c r="E40" i="19" s="1"/>
  <c r="M49" i="13"/>
  <c r="E45" i="19" s="1"/>
  <c r="M41" i="13"/>
  <c r="E37" i="19" s="1"/>
  <c r="M53" i="13"/>
  <c r="E49" i="19" s="1"/>
  <c r="M52" i="13"/>
  <c r="E48" i="19" s="1"/>
  <c r="M36" i="13"/>
  <c r="E32" i="19" s="1"/>
  <c r="M46" i="13"/>
  <c r="E42" i="19" s="1"/>
  <c r="M31" i="13"/>
  <c r="E27" i="19" s="1"/>
  <c r="M27" i="13"/>
  <c r="E23" i="19" s="1"/>
  <c r="M28" i="13"/>
  <c r="E24" i="19" s="1"/>
  <c r="M34" i="13"/>
  <c r="E30" i="19" s="1"/>
  <c r="M30" i="13"/>
  <c r="E26" i="19" s="1"/>
  <c r="M32" i="13"/>
  <c r="E28" i="19" s="1"/>
  <c r="M43" i="13"/>
  <c r="E39" i="19" s="1"/>
  <c r="M38" i="13"/>
  <c r="E34" i="19" s="1"/>
  <c r="M29" i="13"/>
  <c r="E25" i="19" s="1"/>
  <c r="M47" i="13"/>
  <c r="E43" i="19" s="1"/>
  <c r="M25" i="13"/>
  <c r="E21" i="19" s="1"/>
  <c r="M22" i="13"/>
  <c r="E18" i="19" s="1"/>
  <c r="M24" i="13"/>
  <c r="E20" i="19" s="1"/>
  <c r="M39" i="13"/>
  <c r="E35" i="19" s="1"/>
  <c r="M20" i="13"/>
  <c r="E16" i="19" s="1"/>
  <c r="M35" i="13"/>
  <c r="E31" i="19" s="1"/>
  <c r="M42" i="13"/>
  <c r="E38" i="19" s="1"/>
  <c r="M40" i="13"/>
  <c r="E36" i="19" s="1"/>
  <c r="M21" i="13"/>
  <c r="E17" i="19" s="1"/>
  <c r="M19" i="13"/>
  <c r="E15" i="19" s="1"/>
  <c r="M45" i="13"/>
  <c r="E41" i="19" s="1"/>
  <c r="M50" i="13"/>
  <c r="E46" i="19" s="1"/>
  <c r="M26" i="13"/>
  <c r="E22" i="19" s="1"/>
  <c r="M51" i="13"/>
  <c r="E47" i="19" s="1"/>
  <c r="O2" i="16"/>
  <c r="I2" i="16"/>
  <c r="Q2" i="16" s="1"/>
  <c r="M38" i="23" l="1"/>
  <c r="O27" i="22"/>
  <c r="M104" i="23"/>
  <c r="O48" i="22"/>
  <c r="E72" i="23" s="1"/>
  <c r="O49" i="22"/>
  <c r="O50" i="22"/>
  <c r="O51" i="22"/>
  <c r="E75" i="23" s="1"/>
  <c r="O52" i="22"/>
  <c r="E76" i="23" s="1"/>
  <c r="M47" i="23"/>
  <c r="Q12" i="22"/>
  <c r="G29" i="23" s="1"/>
  <c r="G32" i="22"/>
  <c r="G25" i="23" s="1"/>
  <c r="G19" i="22"/>
  <c r="G15" i="23" s="1"/>
  <c r="Q11" i="22"/>
  <c r="G28" i="23" s="1"/>
  <c r="G31" i="22"/>
  <c r="G24" i="23" s="1"/>
  <c r="Q47" i="22"/>
  <c r="G71" i="23" s="1"/>
  <c r="G21" i="22"/>
  <c r="G17" i="23" s="1"/>
  <c r="G30" i="22"/>
  <c r="G23" i="23" s="1"/>
  <c r="G28" i="22"/>
  <c r="G21" i="23" s="1"/>
  <c r="Q31" i="22"/>
  <c r="G42" i="23" s="1"/>
  <c r="Q100" i="22"/>
  <c r="G147" i="23" s="1"/>
  <c r="G48" i="22"/>
  <c r="G54" i="23" s="1"/>
  <c r="G41" i="22"/>
  <c r="G50" i="23" s="1"/>
  <c r="Q68" i="22"/>
  <c r="G105" i="23" s="1"/>
  <c r="G119" i="22"/>
  <c r="G142" i="23" s="1"/>
  <c r="Q89" i="22"/>
  <c r="G120" i="23" s="1"/>
  <c r="Q58" i="22"/>
  <c r="G79" i="23" s="1"/>
  <c r="G57" i="22"/>
  <c r="G60" i="23" s="1"/>
  <c r="G40" i="22"/>
  <c r="G49" i="23" s="1"/>
  <c r="Q116" i="22"/>
  <c r="G157" i="23" s="1"/>
  <c r="G87" i="22"/>
  <c r="G100" i="23" s="1"/>
  <c r="Q105" i="22"/>
  <c r="G149" i="23" s="1"/>
  <c r="G43" i="22"/>
  <c r="G52" i="23" s="1"/>
  <c r="G80" i="22"/>
  <c r="G96" i="23" s="1"/>
  <c r="Q79" i="22"/>
  <c r="G113" i="23" s="1"/>
  <c r="G96" i="22"/>
  <c r="G125" i="23" s="1"/>
  <c r="E94" i="23"/>
  <c r="E92" i="23"/>
  <c r="E54" i="23"/>
  <c r="E55" i="23"/>
  <c r="E93" i="23"/>
  <c r="Q32" i="22"/>
  <c r="G43" i="23" s="1"/>
  <c r="Q80" i="22"/>
  <c r="G114" i="23" s="1"/>
  <c r="Q118" i="22"/>
  <c r="G159" i="23" s="1"/>
  <c r="G89" i="22"/>
  <c r="G102" i="23" s="1"/>
  <c r="Q107" i="22"/>
  <c r="G151" i="23" s="1"/>
  <c r="AN67" i="22"/>
  <c r="O67" i="22" s="1"/>
  <c r="M110" i="23"/>
  <c r="G69" i="22"/>
  <c r="G88" i="23" s="1"/>
  <c r="Q99" i="22"/>
  <c r="G146" i="23" s="1"/>
  <c r="Q67" i="22"/>
  <c r="G104" i="23" s="1"/>
  <c r="Q41" i="22"/>
  <c r="G68" i="23" s="1"/>
  <c r="G71" i="22"/>
  <c r="G90" i="23" s="1"/>
  <c r="Q101" i="22"/>
  <c r="G148" i="23" s="1"/>
  <c r="G59" i="22"/>
  <c r="G62" i="23" s="1"/>
  <c r="Q69" i="22"/>
  <c r="G106" i="23" s="1"/>
  <c r="AG38" i="22"/>
  <c r="E39" i="22" s="1"/>
  <c r="M53" i="23"/>
  <c r="M155" i="23"/>
  <c r="E155" i="23"/>
  <c r="Q43" i="22"/>
  <c r="G70" i="23" s="1"/>
  <c r="Q81" i="22"/>
  <c r="G115" i="23" s="1"/>
  <c r="G76" i="22"/>
  <c r="G92" i="23" s="1"/>
  <c r="Q106" i="22"/>
  <c r="G150" i="23" s="1"/>
  <c r="G23" i="22"/>
  <c r="G19" i="23" s="1"/>
  <c r="Q40" i="22"/>
  <c r="G67" i="23" s="1"/>
  <c r="Q71" i="22"/>
  <c r="G108" i="23" s="1"/>
  <c r="AN38" i="22"/>
  <c r="M71" i="23"/>
  <c r="G58" i="22"/>
  <c r="G61" i="23" s="1"/>
  <c r="Q48" i="22"/>
  <c r="G72" i="23" s="1"/>
  <c r="G81" i="22"/>
  <c r="G97" i="23" s="1"/>
  <c r="G61" i="22"/>
  <c r="G64" i="23" s="1"/>
  <c r="Q76" i="22"/>
  <c r="G110" i="23" s="1"/>
  <c r="Q57" i="22"/>
  <c r="G78" i="23" s="1"/>
  <c r="Q86" i="22"/>
  <c r="G117" i="23" s="1"/>
  <c r="G60" i="22"/>
  <c r="G63" i="23" s="1"/>
  <c r="Q50" i="22"/>
  <c r="G74" i="23" s="1"/>
  <c r="G56" i="22"/>
  <c r="G59" i="23" s="1"/>
  <c r="M98" i="23"/>
  <c r="E98" i="23"/>
  <c r="AN96" i="22"/>
  <c r="M149" i="23"/>
  <c r="G98" i="22"/>
  <c r="G127" i="23" s="1"/>
  <c r="G68" i="22"/>
  <c r="G87" i="23" s="1"/>
  <c r="G70" i="22"/>
  <c r="G89" i="23" s="1"/>
  <c r="Q78" i="22"/>
  <c r="G112" i="23" s="1"/>
  <c r="Q59" i="22"/>
  <c r="G80" i="23" s="1"/>
  <c r="Q88" i="22"/>
  <c r="G119" i="23" s="1"/>
  <c r="Q39" i="22"/>
  <c r="G66" i="23" s="1"/>
  <c r="G100" i="22"/>
  <c r="G129" i="23" s="1"/>
  <c r="Q97" i="22"/>
  <c r="G144" i="23" s="1"/>
  <c r="G47" i="22"/>
  <c r="G53" i="23" s="1"/>
  <c r="AG67" i="22"/>
  <c r="M92" i="23"/>
  <c r="G79" i="22"/>
  <c r="G95" i="23" s="1"/>
  <c r="G67" i="22"/>
  <c r="G86" i="23" s="1"/>
  <c r="Q61" i="22"/>
  <c r="G82" i="23" s="1"/>
  <c r="Q90" i="22"/>
  <c r="G121" i="23" s="1"/>
  <c r="Q52" i="22"/>
  <c r="G76" i="23" s="1"/>
  <c r="Q115" i="22"/>
  <c r="G156" i="23" s="1"/>
  <c r="Q110" i="22"/>
  <c r="G154" i="23" s="1"/>
  <c r="G105" i="22"/>
  <c r="G131" i="23" s="1"/>
  <c r="Q108" i="22"/>
  <c r="G152" i="23" s="1"/>
  <c r="G49" i="22"/>
  <c r="G55" i="23" s="1"/>
  <c r="G27" i="22"/>
  <c r="G20" i="23" s="1"/>
  <c r="Q10" i="22"/>
  <c r="G27" i="23" s="1"/>
  <c r="M59" i="23"/>
  <c r="E59" i="23"/>
  <c r="G72" i="22"/>
  <c r="G91" i="23" s="1"/>
  <c r="Q114" i="22"/>
  <c r="G155" i="23" s="1"/>
  <c r="M116" i="23"/>
  <c r="E116" i="23"/>
  <c r="G106" i="22"/>
  <c r="G132" i="23" s="1"/>
  <c r="Q117" i="22"/>
  <c r="G158" i="23" s="1"/>
  <c r="G107" i="22"/>
  <c r="G133" i="23" s="1"/>
  <c r="G86" i="22"/>
  <c r="G99" i="23" s="1"/>
  <c r="Q19" i="22"/>
  <c r="G33" i="23" s="1"/>
  <c r="G42" i="22"/>
  <c r="G51" i="23" s="1"/>
  <c r="Q60" i="22"/>
  <c r="G81" i="23" s="1"/>
  <c r="Q119" i="22"/>
  <c r="G160" i="23" s="1"/>
  <c r="G109" i="22"/>
  <c r="G135" i="23" s="1"/>
  <c r="G51" i="22"/>
  <c r="G57" i="23" s="1"/>
  <c r="G88" i="22"/>
  <c r="G101" i="23" s="1"/>
  <c r="G52" i="22"/>
  <c r="G58" i="23" s="1"/>
  <c r="Q51" i="22"/>
  <c r="G75" i="23" s="1"/>
  <c r="G97" i="22"/>
  <c r="G126" i="23" s="1"/>
  <c r="M137" i="23"/>
  <c r="G90" i="22"/>
  <c r="G103" i="23" s="1"/>
  <c r="G110" i="22"/>
  <c r="G136" i="23" s="1"/>
  <c r="M77" i="23"/>
  <c r="E77" i="23"/>
  <c r="Q109" i="22"/>
  <c r="G153" i="23" s="1"/>
  <c r="G116" i="22"/>
  <c r="G139" i="23" s="1"/>
  <c r="G99" i="22"/>
  <c r="G128" i="23" s="1"/>
  <c r="Q49" i="22"/>
  <c r="G73" i="23" s="1"/>
  <c r="G101" i="22"/>
  <c r="G130" i="23" s="1"/>
  <c r="G50" i="22"/>
  <c r="G56" i="23" s="1"/>
  <c r="G118" i="22"/>
  <c r="G141" i="23" s="1"/>
  <c r="Q70" i="22"/>
  <c r="G107" i="23" s="1"/>
  <c r="G29" i="22"/>
  <c r="G22" i="23" s="1"/>
  <c r="M32" i="23"/>
  <c r="E150" i="23"/>
  <c r="E152" i="23"/>
  <c r="E111" i="23"/>
  <c r="E115" i="23"/>
  <c r="E113" i="23"/>
  <c r="E154" i="23"/>
  <c r="E74" i="23"/>
  <c r="E112" i="23"/>
  <c r="E110" i="23"/>
  <c r="E151" i="23"/>
  <c r="E149" i="23"/>
  <c r="E73" i="23"/>
  <c r="E71" i="23"/>
  <c r="E114" i="23"/>
  <c r="E153" i="23"/>
  <c r="G77" i="22"/>
  <c r="G93" i="23" s="1"/>
  <c r="Q42" i="22"/>
  <c r="G69" i="23" s="1"/>
  <c r="G108" i="22"/>
  <c r="G134" i="23" s="1"/>
  <c r="G85" i="22"/>
  <c r="G98" i="23" s="1"/>
  <c r="Q96" i="22"/>
  <c r="G143" i="23" s="1"/>
  <c r="G114" i="22"/>
  <c r="G137" i="23" s="1"/>
  <c r="G78" i="22"/>
  <c r="G94" i="23" s="1"/>
  <c r="Q72" i="22"/>
  <c r="G109" i="23" s="1"/>
  <c r="G115" i="22"/>
  <c r="G138" i="23" s="1"/>
  <c r="Q56" i="22"/>
  <c r="G77" i="23" s="1"/>
  <c r="Q85" i="22"/>
  <c r="G116" i="23" s="1"/>
  <c r="AG96" i="22"/>
  <c r="E96" i="22" s="1"/>
  <c r="M131" i="23"/>
  <c r="Q98" i="22"/>
  <c r="G145" i="23" s="1"/>
  <c r="G39" i="22"/>
  <c r="G48" i="23" s="1"/>
  <c r="Q77" i="22"/>
  <c r="G111" i="23" s="1"/>
  <c r="G117" i="22"/>
  <c r="G140" i="23" s="1"/>
  <c r="Q87" i="22"/>
  <c r="G118" i="23" s="1"/>
  <c r="M26" i="23"/>
  <c r="M14" i="23"/>
  <c r="E53" i="23"/>
  <c r="M8" i="23"/>
  <c r="G38" i="22"/>
  <c r="G47" i="23" s="1"/>
  <c r="Q38" i="22"/>
  <c r="G65" i="23" s="1"/>
  <c r="Q23" i="22"/>
  <c r="G37" i="23" s="1"/>
  <c r="Q9" i="22"/>
  <c r="G26" i="23" s="1"/>
  <c r="Q22" i="22"/>
  <c r="G36" i="23" s="1"/>
  <c r="Q20" i="22"/>
  <c r="G34" i="23" s="1"/>
  <c r="Q30" i="22"/>
  <c r="G41" i="23" s="1"/>
  <c r="Q14" i="22"/>
  <c r="G31" i="23" s="1"/>
  <c r="Q21" i="22"/>
  <c r="G35" i="23" s="1"/>
  <c r="Q13" i="22"/>
  <c r="G30" i="23" s="1"/>
  <c r="Q18" i="22"/>
  <c r="G32" i="23" s="1"/>
  <c r="O19" i="22"/>
  <c r="E33" i="23" s="1"/>
  <c r="O23" i="22"/>
  <c r="E37" i="23" s="1"/>
  <c r="O21" i="22"/>
  <c r="E35" i="23" s="1"/>
  <c r="O22" i="22"/>
  <c r="E36" i="23" s="1"/>
  <c r="O20" i="22"/>
  <c r="E34" i="23" s="1"/>
  <c r="AN9" i="22"/>
  <c r="O18" i="22"/>
  <c r="E32" i="23" s="1"/>
  <c r="G14" i="22"/>
  <c r="G13" i="23" s="1"/>
  <c r="G13" i="22"/>
  <c r="G12" i="23" s="1"/>
  <c r="H20" i="22"/>
  <c r="H16" i="23" s="1"/>
  <c r="G11" i="22"/>
  <c r="G10" i="23" s="1"/>
  <c r="G10" i="22"/>
  <c r="G9" i="23" s="1"/>
  <c r="Q29" i="22"/>
  <c r="G40" i="23" s="1"/>
  <c r="E27" i="22"/>
  <c r="G12" i="22"/>
  <c r="G11" i="23" s="1"/>
  <c r="E38" i="23"/>
  <c r="G22" i="22"/>
  <c r="G18" i="23" s="1"/>
  <c r="Q27" i="22"/>
  <c r="G38" i="23" s="1"/>
  <c r="G18" i="22"/>
  <c r="G14" i="23" s="1"/>
  <c r="Q28" i="22"/>
  <c r="G39" i="23" s="1"/>
  <c r="E21" i="22"/>
  <c r="E17" i="23" s="1"/>
  <c r="E20" i="22"/>
  <c r="E16" i="23" s="1"/>
  <c r="E19" i="22"/>
  <c r="E15" i="23" s="1"/>
  <c r="AG9" i="22"/>
  <c r="E18" i="22"/>
  <c r="E14" i="23" s="1"/>
  <c r="G21" i="19"/>
  <c r="H21" i="19"/>
  <c r="I21" i="19"/>
  <c r="J21" i="19"/>
  <c r="K21" i="19"/>
  <c r="M21" i="19"/>
  <c r="L21" i="19" s="1"/>
  <c r="D21" i="19"/>
  <c r="F21" i="19"/>
  <c r="K43" i="19"/>
  <c r="M43" i="19"/>
  <c r="L43" i="19" s="1"/>
  <c r="D43" i="19"/>
  <c r="H43" i="19"/>
  <c r="F43" i="19"/>
  <c r="G43" i="19"/>
  <c r="I43" i="19"/>
  <c r="J43" i="19"/>
  <c r="M17" i="19"/>
  <c r="L17" i="19" s="1"/>
  <c r="D17" i="19"/>
  <c r="F17" i="19"/>
  <c r="G17" i="19"/>
  <c r="H17" i="19"/>
  <c r="I17" i="19"/>
  <c r="J17" i="19"/>
  <c r="K17" i="19"/>
  <c r="H33" i="19"/>
  <c r="I33" i="19"/>
  <c r="J33" i="19"/>
  <c r="K33" i="19"/>
  <c r="M33" i="19"/>
  <c r="L33" i="19" s="1"/>
  <c r="D33" i="19"/>
  <c r="F33" i="19"/>
  <c r="G33" i="19"/>
  <c r="D11" i="19"/>
  <c r="F11" i="19"/>
  <c r="G11" i="19"/>
  <c r="H11" i="19"/>
  <c r="I11" i="19"/>
  <c r="K11" i="19"/>
  <c r="J11" i="19"/>
  <c r="M11" i="19"/>
  <c r="L11" i="19" s="1"/>
  <c r="G40" i="19"/>
  <c r="H40" i="19"/>
  <c r="M40" i="19"/>
  <c r="L40" i="19" s="1"/>
  <c r="I40" i="19"/>
  <c r="J40" i="19"/>
  <c r="K40" i="19"/>
  <c r="F40" i="19"/>
  <c r="D40" i="19"/>
  <c r="D15" i="19"/>
  <c r="F15" i="19"/>
  <c r="G15" i="19"/>
  <c r="H15" i="19"/>
  <c r="I15" i="19"/>
  <c r="J15" i="19"/>
  <c r="K15" i="19"/>
  <c r="M15" i="19"/>
  <c r="L15" i="19" s="1"/>
  <c r="I19" i="19"/>
  <c r="J19" i="19"/>
  <c r="K19" i="19"/>
  <c r="M19" i="19"/>
  <c r="L19" i="19" s="1"/>
  <c r="D19" i="19"/>
  <c r="F19" i="19"/>
  <c r="G19" i="19"/>
  <c r="H19" i="19"/>
  <c r="D22" i="19"/>
  <c r="F22" i="19"/>
  <c r="G22" i="19"/>
  <c r="H22" i="19"/>
  <c r="I22" i="19"/>
  <c r="J22" i="19"/>
  <c r="K22" i="19"/>
  <c r="M22" i="19"/>
  <c r="L22" i="19" s="1"/>
  <c r="D44" i="19"/>
  <c r="G44" i="19"/>
  <c r="F44" i="19"/>
  <c r="H44" i="19"/>
  <c r="I44" i="19"/>
  <c r="J44" i="19"/>
  <c r="K44" i="19"/>
  <c r="M44" i="19"/>
  <c r="L44" i="19" s="1"/>
  <c r="I45" i="19"/>
  <c r="J45" i="19"/>
  <c r="K45" i="19"/>
  <c r="M45" i="19"/>
  <c r="L45" i="19" s="1"/>
  <c r="H45" i="19"/>
  <c r="D45" i="19"/>
  <c r="F45" i="19"/>
  <c r="G45" i="19"/>
  <c r="F16" i="19"/>
  <c r="G16" i="19"/>
  <c r="H16" i="19"/>
  <c r="I16" i="19"/>
  <c r="J16" i="19"/>
  <c r="K16" i="19"/>
  <c r="M16" i="19"/>
  <c r="L16" i="19" s="1"/>
  <c r="D16" i="19"/>
  <c r="D34" i="19"/>
  <c r="G34" i="19"/>
  <c r="F34" i="19"/>
  <c r="H34" i="19"/>
  <c r="I34" i="19"/>
  <c r="J34" i="19"/>
  <c r="K34" i="19"/>
  <c r="M34" i="19"/>
  <c r="L34" i="19" s="1"/>
  <c r="J12" i="19"/>
  <c r="K12" i="19"/>
  <c r="M12" i="19"/>
  <c r="L12" i="19" s="1"/>
  <c r="D12" i="19"/>
  <c r="F12" i="19"/>
  <c r="G12" i="19"/>
  <c r="H12" i="19"/>
  <c r="I12" i="19"/>
  <c r="J38" i="19"/>
  <c r="K38" i="19"/>
  <c r="G38" i="19"/>
  <c r="M38" i="19"/>
  <c r="L38" i="19" s="1"/>
  <c r="I38" i="19"/>
  <c r="D38" i="19"/>
  <c r="F38" i="19"/>
  <c r="H38" i="19"/>
  <c r="D27" i="19"/>
  <c r="F27" i="19"/>
  <c r="G27" i="19"/>
  <c r="H27" i="19"/>
  <c r="I27" i="19"/>
  <c r="J27" i="19"/>
  <c r="K27" i="19"/>
  <c r="M27" i="19"/>
  <c r="L27" i="19" s="1"/>
  <c r="H46" i="19"/>
  <c r="D46" i="19"/>
  <c r="F46" i="19"/>
  <c r="M46" i="19"/>
  <c r="L46" i="19" s="1"/>
  <c r="G46" i="19"/>
  <c r="I46" i="19"/>
  <c r="J46" i="19"/>
  <c r="K46" i="19"/>
  <c r="F35" i="19"/>
  <c r="G35" i="19"/>
  <c r="H35" i="19"/>
  <c r="I35" i="19"/>
  <c r="J35" i="19"/>
  <c r="K35" i="19"/>
  <c r="M35" i="19"/>
  <c r="L35" i="19" s="1"/>
  <c r="D35" i="19"/>
  <c r="K41" i="19"/>
  <c r="F41" i="19"/>
  <c r="D41" i="19"/>
  <c r="G41" i="19"/>
  <c r="H41" i="19"/>
  <c r="I41" i="19"/>
  <c r="J41" i="19"/>
  <c r="M41" i="19"/>
  <c r="L41" i="19" s="1"/>
  <c r="K24" i="19"/>
  <c r="M24" i="19"/>
  <c r="L24" i="19" s="1"/>
  <c r="D24" i="19"/>
  <c r="F24" i="19"/>
  <c r="G24" i="19"/>
  <c r="H24" i="19"/>
  <c r="I24" i="19"/>
  <c r="J24" i="19"/>
  <c r="D20" i="19"/>
  <c r="F20" i="19"/>
  <c r="G20" i="19"/>
  <c r="H20" i="19"/>
  <c r="I20" i="19"/>
  <c r="J20" i="19"/>
  <c r="K20" i="19"/>
  <c r="M20" i="19"/>
  <c r="L20" i="19" s="1"/>
  <c r="D23" i="19"/>
  <c r="F23" i="19"/>
  <c r="G23" i="19"/>
  <c r="H23" i="19"/>
  <c r="I23" i="19"/>
  <c r="J23" i="19"/>
  <c r="K23" i="19"/>
  <c r="M23" i="19"/>
  <c r="L23" i="19" s="1"/>
  <c r="D13" i="19"/>
  <c r="F13" i="19"/>
  <c r="G13" i="19"/>
  <c r="H13" i="19"/>
  <c r="I13" i="19"/>
  <c r="J13" i="19"/>
  <c r="K13" i="19"/>
  <c r="M13" i="19"/>
  <c r="L13" i="19" s="1"/>
  <c r="D30" i="19"/>
  <c r="F30" i="19"/>
  <c r="I30" i="19"/>
  <c r="G30" i="19"/>
  <c r="H30" i="19"/>
  <c r="J30" i="19"/>
  <c r="K30" i="19"/>
  <c r="M30" i="19"/>
  <c r="L30" i="19" s="1"/>
  <c r="M36" i="19"/>
  <c r="L36" i="19" s="1"/>
  <c r="D36" i="19"/>
  <c r="I36" i="19"/>
  <c r="F36" i="19"/>
  <c r="G36" i="19"/>
  <c r="H36" i="19"/>
  <c r="J36" i="19"/>
  <c r="K36" i="19"/>
  <c r="D29" i="19"/>
  <c r="F29" i="19"/>
  <c r="G29" i="19"/>
  <c r="H29" i="19"/>
  <c r="I29" i="19"/>
  <c r="J29" i="19"/>
  <c r="K29" i="19"/>
  <c r="M29" i="19"/>
  <c r="L29" i="19" s="1"/>
  <c r="D18" i="19"/>
  <c r="F18" i="19"/>
  <c r="G18" i="19"/>
  <c r="H18" i="19"/>
  <c r="I18" i="19"/>
  <c r="J18" i="19"/>
  <c r="K18" i="19"/>
  <c r="M18" i="19"/>
  <c r="L18" i="19" s="1"/>
  <c r="D25" i="19"/>
  <c r="F25" i="19"/>
  <c r="G25" i="19"/>
  <c r="H25" i="19"/>
  <c r="J25" i="19"/>
  <c r="I25" i="19"/>
  <c r="K25" i="19"/>
  <c r="M25" i="19"/>
  <c r="L25" i="19" s="1"/>
  <c r="H14" i="19"/>
  <c r="I14" i="19"/>
  <c r="J14" i="19"/>
  <c r="K14" i="19"/>
  <c r="M14" i="19"/>
  <c r="L14" i="19" s="1"/>
  <c r="D14" i="19"/>
  <c r="F14" i="19"/>
  <c r="G14" i="19"/>
  <c r="F32" i="19"/>
  <c r="D32" i="19"/>
  <c r="I32" i="19"/>
  <c r="G32" i="19"/>
  <c r="H32" i="19"/>
  <c r="J32" i="19"/>
  <c r="K32" i="19"/>
  <c r="M32" i="19"/>
  <c r="L32" i="19" s="1"/>
  <c r="J31" i="19"/>
  <c r="K31" i="19"/>
  <c r="M31" i="19"/>
  <c r="L31" i="19" s="1"/>
  <c r="D31" i="19"/>
  <c r="F31" i="19"/>
  <c r="G31" i="19"/>
  <c r="H31" i="19"/>
  <c r="I31" i="19"/>
  <c r="D37" i="19"/>
  <c r="F37" i="19"/>
  <c r="G37" i="19"/>
  <c r="H37" i="19"/>
  <c r="I37" i="19"/>
  <c r="J37" i="19"/>
  <c r="K37" i="19"/>
  <c r="M37" i="19"/>
  <c r="L37" i="19" s="1"/>
  <c r="F42" i="19"/>
  <c r="G42" i="19"/>
  <c r="H42" i="19"/>
  <c r="I42" i="19"/>
  <c r="D42" i="19"/>
  <c r="J42" i="19"/>
  <c r="K42" i="19"/>
  <c r="M42" i="19"/>
  <c r="L42" i="19" s="1"/>
  <c r="D48" i="19"/>
  <c r="F48" i="19"/>
  <c r="G48" i="19"/>
  <c r="J48" i="19"/>
  <c r="M48" i="19"/>
  <c r="L48" i="19" s="1"/>
  <c r="H48" i="19"/>
  <c r="I48" i="19"/>
  <c r="K48" i="19"/>
  <c r="M10" i="19"/>
  <c r="L10" i="19" s="1"/>
  <c r="D10" i="19"/>
  <c r="F10" i="19"/>
  <c r="G10" i="19"/>
  <c r="H10" i="19"/>
  <c r="I10" i="19"/>
  <c r="J10" i="19"/>
  <c r="K10" i="19"/>
  <c r="H39" i="19"/>
  <c r="D39" i="19"/>
  <c r="F39" i="19"/>
  <c r="G39" i="19"/>
  <c r="I39" i="19"/>
  <c r="J39" i="19"/>
  <c r="K39" i="19"/>
  <c r="M39" i="19"/>
  <c r="L39" i="19" s="1"/>
  <c r="F9" i="19"/>
  <c r="G9" i="19"/>
  <c r="H9" i="19"/>
  <c r="I9" i="19"/>
  <c r="J9" i="19"/>
  <c r="K9" i="19"/>
  <c r="M9" i="19"/>
  <c r="L9" i="19" s="1"/>
  <c r="D9" i="19"/>
  <c r="M3" i="19"/>
  <c r="L3" i="19" s="1"/>
  <c r="K3" i="19"/>
  <c r="J3" i="19"/>
  <c r="I3" i="19"/>
  <c r="H3" i="19"/>
  <c r="G3" i="19"/>
  <c r="F3" i="19"/>
  <c r="D3" i="19"/>
  <c r="J11" i="16"/>
  <c r="J2" i="16"/>
  <c r="J12" i="16"/>
  <c r="J10" i="16"/>
  <c r="J8" i="16"/>
  <c r="J6" i="16"/>
  <c r="J21" i="16"/>
  <c r="J17" i="16"/>
  <c r="J13" i="16"/>
  <c r="J9" i="16"/>
  <c r="J23" i="16"/>
  <c r="J25" i="16"/>
  <c r="J7" i="16"/>
  <c r="J18" i="16"/>
  <c r="M54" i="13"/>
  <c r="E50" i="19" s="1"/>
  <c r="J47" i="16"/>
  <c r="J31" i="16"/>
  <c r="J39" i="16"/>
  <c r="J3" i="16"/>
  <c r="K16" i="16"/>
  <c r="K23" i="16"/>
  <c r="J36" i="16"/>
  <c r="J32" i="16"/>
  <c r="J43" i="16"/>
  <c r="J45" i="16"/>
  <c r="K41" i="16"/>
  <c r="J4" i="16"/>
  <c r="K31" i="16"/>
  <c r="J5" i="16"/>
  <c r="J29" i="16"/>
  <c r="J38" i="16"/>
  <c r="K35" i="16"/>
  <c r="K34" i="16"/>
  <c r="J16" i="16"/>
  <c r="K15" i="16"/>
  <c r="K48" i="16"/>
  <c r="J26" i="16"/>
  <c r="J35" i="16"/>
  <c r="K17" i="16"/>
  <c r="K36" i="16"/>
  <c r="J27" i="16"/>
  <c r="J20" i="16"/>
  <c r="K26" i="16"/>
  <c r="J34" i="16"/>
  <c r="K30" i="16"/>
  <c r="K42" i="16"/>
  <c r="J49" i="16"/>
  <c r="J14" i="16"/>
  <c r="J40" i="16"/>
  <c r="K20" i="16"/>
  <c r="K46" i="16"/>
  <c r="K24" i="16"/>
  <c r="K28" i="16"/>
  <c r="J22" i="16"/>
  <c r="J42" i="16"/>
  <c r="K47" i="16"/>
  <c r="K21" i="16"/>
  <c r="J41" i="16"/>
  <c r="J24" i="16"/>
  <c r="K33" i="16"/>
  <c r="K38" i="16"/>
  <c r="K32" i="16"/>
  <c r="J37" i="16"/>
  <c r="J46" i="16"/>
  <c r="K37" i="16"/>
  <c r="J28" i="16"/>
  <c r="K39" i="16"/>
  <c r="K27" i="16"/>
  <c r="J33" i="16"/>
  <c r="J15" i="16"/>
  <c r="J30" i="16"/>
  <c r="K22" i="16"/>
  <c r="K44" i="16"/>
  <c r="K18" i="16"/>
  <c r="K45" i="16"/>
  <c r="K40" i="16"/>
  <c r="K25" i="16"/>
  <c r="J44" i="16"/>
  <c r="K19" i="16"/>
  <c r="K14" i="16"/>
  <c r="K29" i="16"/>
  <c r="K43" i="16"/>
  <c r="J19" i="16"/>
  <c r="J48" i="16"/>
  <c r="M15" i="13"/>
  <c r="E11" i="19" s="1"/>
  <c r="M16" i="13"/>
  <c r="E12" i="19" s="1"/>
  <c r="M8" i="13"/>
  <c r="H19" i="22" s="1"/>
  <c r="H15" i="23" s="1"/>
  <c r="M11" i="13"/>
  <c r="AF7" i="13"/>
  <c r="M9" i="13"/>
  <c r="R11" i="22" s="1"/>
  <c r="H28" i="23" s="1"/>
  <c r="M10" i="13"/>
  <c r="R12" i="22" s="1"/>
  <c r="H29" i="23" s="1"/>
  <c r="M18" i="13"/>
  <c r="M17" i="13"/>
  <c r="E13" i="19" s="1"/>
  <c r="O97" i="22" l="1"/>
  <c r="O98" i="22"/>
  <c r="E145" i="23" s="1"/>
  <c r="O96" i="22"/>
  <c r="E143" i="23" s="1"/>
  <c r="O101" i="22"/>
  <c r="E148" i="23" s="1"/>
  <c r="O100" i="22"/>
  <c r="E147" i="23" s="1"/>
  <c r="O99" i="22"/>
  <c r="E146" i="23" s="1"/>
  <c r="O39" i="22"/>
  <c r="E66" i="23" s="1"/>
  <c r="O41" i="22"/>
  <c r="E68" i="23" s="1"/>
  <c r="O38" i="22"/>
  <c r="E65" i="23" s="1"/>
  <c r="O43" i="22"/>
  <c r="E70" i="23" s="1"/>
  <c r="O40" i="22"/>
  <c r="E67" i="23" s="1"/>
  <c r="O42" i="22"/>
  <c r="E69" i="23" s="1"/>
  <c r="E68" i="22"/>
  <c r="E87" i="23" s="1"/>
  <c r="E71" i="22"/>
  <c r="E90" i="23" s="1"/>
  <c r="E67" i="22"/>
  <c r="E86" i="23" s="1"/>
  <c r="E72" i="22"/>
  <c r="E91" i="23" s="1"/>
  <c r="E70" i="22"/>
  <c r="E89" i="23" s="1"/>
  <c r="E69" i="22"/>
  <c r="E88" i="23" s="1"/>
  <c r="E38" i="22"/>
  <c r="R10" i="22"/>
  <c r="H27" i="23" s="1"/>
  <c r="E20" i="23"/>
  <c r="E159" i="23"/>
  <c r="E157" i="23"/>
  <c r="E64" i="23"/>
  <c r="E62" i="23"/>
  <c r="E60" i="23"/>
  <c r="E120" i="23"/>
  <c r="E118" i="23"/>
  <c r="E81" i="23"/>
  <c r="E79" i="23"/>
  <c r="E103" i="23"/>
  <c r="E101" i="23"/>
  <c r="E99" i="23"/>
  <c r="E160" i="23"/>
  <c r="E158" i="23"/>
  <c r="E156" i="23"/>
  <c r="E63" i="23"/>
  <c r="E61" i="23"/>
  <c r="E121" i="23"/>
  <c r="E119" i="23"/>
  <c r="E117" i="23"/>
  <c r="E100" i="23"/>
  <c r="E82" i="23"/>
  <c r="E80" i="23"/>
  <c r="E78" i="23"/>
  <c r="E102" i="23"/>
  <c r="E43" i="23"/>
  <c r="E42" i="23"/>
  <c r="E51" i="23"/>
  <c r="E49" i="23"/>
  <c r="E52" i="23"/>
  <c r="E50" i="23"/>
  <c r="E48" i="23"/>
  <c r="E95" i="23"/>
  <c r="R119" i="22"/>
  <c r="H160" i="23" s="1"/>
  <c r="R110" i="22"/>
  <c r="H154" i="23" s="1"/>
  <c r="R106" i="22"/>
  <c r="H150" i="23" s="1"/>
  <c r="R42" i="22"/>
  <c r="H69" i="23" s="1"/>
  <c r="R101" i="22"/>
  <c r="H148" i="23" s="1"/>
  <c r="R68" i="22"/>
  <c r="H105" i="23" s="1"/>
  <c r="R99" i="22"/>
  <c r="H146" i="23" s="1"/>
  <c r="R43" i="22"/>
  <c r="H70" i="23" s="1"/>
  <c r="R118" i="22"/>
  <c r="H159" i="23" s="1"/>
  <c r="R41" i="22"/>
  <c r="H68" i="23" s="1"/>
  <c r="R116" i="22"/>
  <c r="H157" i="23" s="1"/>
  <c r="R117" i="22"/>
  <c r="H158" i="23" s="1"/>
  <c r="R108" i="22"/>
  <c r="H152" i="23" s="1"/>
  <c r="R72" i="22"/>
  <c r="H109" i="23" s="1"/>
  <c r="R107" i="22"/>
  <c r="H151" i="23" s="1"/>
  <c r="R114" i="22"/>
  <c r="H155" i="23" s="1"/>
  <c r="R70" i="22"/>
  <c r="H107" i="23" s="1"/>
  <c r="R105" i="22"/>
  <c r="H149" i="23" s="1"/>
  <c r="R100" i="22"/>
  <c r="H147" i="23" s="1"/>
  <c r="R71" i="22"/>
  <c r="H108" i="23" s="1"/>
  <c r="R39" i="22"/>
  <c r="H66" i="23" s="1"/>
  <c r="R98" i="22"/>
  <c r="H145" i="23" s="1"/>
  <c r="R69" i="22"/>
  <c r="H106" i="23" s="1"/>
  <c r="R97" i="22"/>
  <c r="H144" i="23" s="1"/>
  <c r="R115" i="22"/>
  <c r="H156" i="23" s="1"/>
  <c r="R96" i="22"/>
  <c r="H143" i="23" s="1"/>
  <c r="R109" i="22"/>
  <c r="H153" i="23" s="1"/>
  <c r="R40" i="22"/>
  <c r="H67" i="23" s="1"/>
  <c r="E134" i="23"/>
  <c r="E132" i="23"/>
  <c r="E56" i="23"/>
  <c r="H71" i="22"/>
  <c r="H90" i="23" s="1"/>
  <c r="H69" i="22"/>
  <c r="H88" i="23" s="1"/>
  <c r="H72" i="22"/>
  <c r="H91" i="23" s="1"/>
  <c r="H70" i="22"/>
  <c r="H89" i="23" s="1"/>
  <c r="H68" i="22"/>
  <c r="H87" i="23" s="1"/>
  <c r="R19" i="22"/>
  <c r="H33" i="23" s="1"/>
  <c r="H28" i="22"/>
  <c r="H21" i="23" s="1"/>
  <c r="R20" i="22"/>
  <c r="H34" i="23" s="1"/>
  <c r="E137" i="23"/>
  <c r="E131" i="23"/>
  <c r="E104" i="23"/>
  <c r="E144" i="23"/>
  <c r="E109" i="23"/>
  <c r="E107" i="23"/>
  <c r="E105" i="23"/>
  <c r="E108" i="23"/>
  <c r="E106" i="23"/>
  <c r="E133" i="23"/>
  <c r="E47" i="23"/>
  <c r="R23" i="22"/>
  <c r="H37" i="23" s="1"/>
  <c r="R38" i="22"/>
  <c r="H65" i="23" s="1"/>
  <c r="E41" i="23"/>
  <c r="O10" i="22"/>
  <c r="E27" i="23" s="1"/>
  <c r="O13" i="22"/>
  <c r="E30" i="23" s="1"/>
  <c r="O11" i="22"/>
  <c r="E28" i="23" s="1"/>
  <c r="O12" i="22"/>
  <c r="E29" i="23" s="1"/>
  <c r="O14" i="22"/>
  <c r="E31" i="23" s="1"/>
  <c r="O9" i="22"/>
  <c r="E26" i="23" s="1"/>
  <c r="R22" i="22"/>
  <c r="H36" i="23" s="1"/>
  <c r="R14" i="22"/>
  <c r="H31" i="23" s="1"/>
  <c r="E7" i="19"/>
  <c r="H13" i="22"/>
  <c r="H12" i="23" s="1"/>
  <c r="E6" i="19"/>
  <c r="E5" i="19"/>
  <c r="H11" i="22"/>
  <c r="H10" i="23" s="1"/>
  <c r="E29" i="22"/>
  <c r="E22" i="23" s="1"/>
  <c r="E40" i="23"/>
  <c r="E39" i="23"/>
  <c r="E30" i="22"/>
  <c r="E23" i="23" s="1"/>
  <c r="E28" i="22"/>
  <c r="E21" i="23" s="1"/>
  <c r="E31" i="22"/>
  <c r="E24" i="23" s="1"/>
  <c r="E32" i="22"/>
  <c r="E25" i="23" s="1"/>
  <c r="E22" i="22"/>
  <c r="E18" i="23" s="1"/>
  <c r="E11" i="22"/>
  <c r="E10" i="23" s="1"/>
  <c r="E12" i="22"/>
  <c r="E11" i="23" s="1"/>
  <c r="E13" i="22"/>
  <c r="E12" i="23" s="1"/>
  <c r="E14" i="22"/>
  <c r="E13" i="23" s="1"/>
  <c r="E4" i="19"/>
  <c r="H10" i="22"/>
  <c r="H9" i="23" s="1"/>
  <c r="E14" i="19"/>
  <c r="E9" i="22"/>
  <c r="E8" i="23" s="1"/>
  <c r="E10" i="22"/>
  <c r="E9" i="23" s="1"/>
  <c r="K49" i="16"/>
  <c r="U23" i="9"/>
  <c r="V23" i="9" s="1"/>
  <c r="K3" i="16"/>
  <c r="K12" i="16"/>
  <c r="K13" i="16"/>
  <c r="K11" i="16"/>
  <c r="K10" i="16"/>
  <c r="K5" i="16"/>
  <c r="K4" i="16"/>
  <c r="K6" i="16"/>
  <c r="H26" i="9"/>
  <c r="CA8" i="13"/>
  <c r="E24" i="9" s="1"/>
  <c r="BT8" i="13"/>
  <c r="E19" i="9" s="1"/>
  <c r="BY8" i="13"/>
  <c r="E23" i="9" s="1"/>
  <c r="BW8" i="13"/>
  <c r="E20" i="9" s="1"/>
  <c r="BQ8" i="13"/>
  <c r="E18" i="9" s="1"/>
  <c r="BN8" i="13"/>
  <c r="E17" i="9" s="1"/>
  <c r="M12" i="13"/>
  <c r="M7" i="13"/>
  <c r="H12" i="22" s="1"/>
  <c r="H11" i="23" s="1"/>
  <c r="M13" i="13"/>
  <c r="E9" i="19" s="1"/>
  <c r="M14" i="13"/>
  <c r="E10" i="19" s="1"/>
  <c r="R67" i="22" l="1"/>
  <c r="H104" i="23" s="1"/>
  <c r="R28" i="22"/>
  <c r="H18" i="22"/>
  <c r="H14" i="23" s="1"/>
  <c r="R29" i="22"/>
  <c r="H40" i="23" s="1"/>
  <c r="E128" i="23"/>
  <c r="E130" i="23"/>
  <c r="E126" i="23"/>
  <c r="E139" i="23"/>
  <c r="E138" i="23"/>
  <c r="E141" i="23"/>
  <c r="E140" i="23"/>
  <c r="E135" i="23"/>
  <c r="E142" i="23"/>
  <c r="E57" i="23"/>
  <c r="E58" i="23"/>
  <c r="E127" i="23"/>
  <c r="E129" i="23"/>
  <c r="R58" i="22"/>
  <c r="H79" i="23" s="1"/>
  <c r="H109" i="22"/>
  <c r="H135" i="23" s="1"/>
  <c r="H56" i="22"/>
  <c r="H59" i="23" s="1"/>
  <c r="H114" i="22"/>
  <c r="H137" i="23" s="1"/>
  <c r="H39" i="22"/>
  <c r="H48" i="23" s="1"/>
  <c r="H116" i="22"/>
  <c r="H139" i="23" s="1"/>
  <c r="H87" i="22"/>
  <c r="H100" i="23" s="1"/>
  <c r="H77" i="22"/>
  <c r="H93" i="23" s="1"/>
  <c r="R89" i="22"/>
  <c r="H120" i="23" s="1"/>
  <c r="R32" i="22"/>
  <c r="H43" i="23" s="1"/>
  <c r="H76" i="22"/>
  <c r="H92" i="23" s="1"/>
  <c r="H58" i="22"/>
  <c r="H61" i="23" s="1"/>
  <c r="R50" i="22"/>
  <c r="H74" i="23" s="1"/>
  <c r="H60" i="22"/>
  <c r="H63" i="23" s="1"/>
  <c r="H85" i="22"/>
  <c r="H98" i="23" s="1"/>
  <c r="H106" i="22"/>
  <c r="H132" i="23" s="1"/>
  <c r="H41" i="22"/>
  <c r="H50" i="23" s="1"/>
  <c r="R48" i="22"/>
  <c r="H72" i="23" s="1"/>
  <c r="H101" i="22"/>
  <c r="H130" i="23" s="1"/>
  <c r="R81" i="22"/>
  <c r="H115" i="23" s="1"/>
  <c r="H80" i="22"/>
  <c r="H96" i="23" s="1"/>
  <c r="R90" i="22"/>
  <c r="H121" i="23" s="1"/>
  <c r="H99" i="22"/>
  <c r="H128" i="23" s="1"/>
  <c r="R56" i="22"/>
  <c r="H77" i="23" s="1"/>
  <c r="H81" i="22"/>
  <c r="H97" i="23" s="1"/>
  <c r="H47" i="22"/>
  <c r="H53" i="23" s="1"/>
  <c r="R88" i="22"/>
  <c r="H119" i="23" s="1"/>
  <c r="H108" i="22"/>
  <c r="H134" i="23" s="1"/>
  <c r="H97" i="22"/>
  <c r="H126" i="23" s="1"/>
  <c r="H61" i="22"/>
  <c r="H64" i="23" s="1"/>
  <c r="R87" i="22"/>
  <c r="H118" i="23" s="1"/>
  <c r="H119" i="22"/>
  <c r="H142" i="23" s="1"/>
  <c r="R86" i="22"/>
  <c r="H117" i="23" s="1"/>
  <c r="R61" i="22"/>
  <c r="H82" i="23" s="1"/>
  <c r="R85" i="22"/>
  <c r="H116" i="23" s="1"/>
  <c r="H59" i="22"/>
  <c r="H62" i="23" s="1"/>
  <c r="H117" i="22"/>
  <c r="H140" i="23" s="1"/>
  <c r="R52" i="22"/>
  <c r="H76" i="23" s="1"/>
  <c r="R59" i="22"/>
  <c r="H80" i="23" s="1"/>
  <c r="H57" i="22"/>
  <c r="H60" i="23" s="1"/>
  <c r="H49" i="22"/>
  <c r="H55" i="23" s="1"/>
  <c r="H115" i="22"/>
  <c r="H138" i="23" s="1"/>
  <c r="H78" i="22"/>
  <c r="H94" i="23" s="1"/>
  <c r="R57" i="22"/>
  <c r="H78" i="23" s="1"/>
  <c r="R80" i="22"/>
  <c r="H114" i="23" s="1"/>
  <c r="R77" i="22"/>
  <c r="H111" i="23" s="1"/>
  <c r="H52" i="22"/>
  <c r="H58" i="23" s="1"/>
  <c r="H79" i="22"/>
  <c r="H95" i="23" s="1"/>
  <c r="H107" i="22"/>
  <c r="H133" i="23" s="1"/>
  <c r="H43" i="22"/>
  <c r="H52" i="23" s="1"/>
  <c r="R78" i="22"/>
  <c r="H112" i="23" s="1"/>
  <c r="H51" i="22"/>
  <c r="H57" i="23" s="1"/>
  <c r="R31" i="22"/>
  <c r="H42" i="23" s="1"/>
  <c r="H105" i="22"/>
  <c r="H131" i="23" s="1"/>
  <c r="R76" i="22"/>
  <c r="H110" i="23" s="1"/>
  <c r="H42" i="22"/>
  <c r="H51" i="23" s="1"/>
  <c r="R47" i="22"/>
  <c r="H71" i="23" s="1"/>
  <c r="H100" i="22"/>
  <c r="H129" i="23" s="1"/>
  <c r="H40" i="22"/>
  <c r="H49" i="23" s="1"/>
  <c r="H96" i="22"/>
  <c r="H125" i="23" s="1"/>
  <c r="H90" i="22"/>
  <c r="H103" i="23" s="1"/>
  <c r="H98" i="22"/>
  <c r="H127" i="23" s="1"/>
  <c r="H48" i="22"/>
  <c r="H54" i="23" s="1"/>
  <c r="R49" i="22"/>
  <c r="H73" i="23" s="1"/>
  <c r="H67" i="22"/>
  <c r="H86" i="23" s="1"/>
  <c r="H88" i="22"/>
  <c r="H101" i="23" s="1"/>
  <c r="H50" i="22"/>
  <c r="H56" i="23" s="1"/>
  <c r="H110" i="22"/>
  <c r="R60" i="22"/>
  <c r="H81" i="23" s="1"/>
  <c r="H86" i="22"/>
  <c r="H99" i="23" s="1"/>
  <c r="R79" i="22"/>
  <c r="H113" i="23" s="1"/>
  <c r="H118" i="22"/>
  <c r="H141" i="23" s="1"/>
  <c r="H89" i="22"/>
  <c r="H102" i="23" s="1"/>
  <c r="R51" i="22"/>
  <c r="H75" i="23" s="1"/>
  <c r="H23" i="22"/>
  <c r="H19" i="23" s="1"/>
  <c r="H29" i="22"/>
  <c r="H22" i="23" s="1"/>
  <c r="R18" i="22"/>
  <c r="H32" i="23" s="1"/>
  <c r="R21" i="22"/>
  <c r="H35" i="23" s="1"/>
  <c r="H32" i="22"/>
  <c r="H25" i="23" s="1"/>
  <c r="H31" i="22"/>
  <c r="H24" i="23" s="1"/>
  <c r="H27" i="22"/>
  <c r="H20" i="23" s="1"/>
  <c r="R30" i="22"/>
  <c r="H41" i="23" s="1"/>
  <c r="H22" i="22"/>
  <c r="H18" i="23" s="1"/>
  <c r="H21" i="22"/>
  <c r="H17" i="23" s="1"/>
  <c r="H30" i="22"/>
  <c r="H23" i="23" s="1"/>
  <c r="E97" i="23"/>
  <c r="E96" i="23"/>
  <c r="E125" i="23"/>
  <c r="H39" i="23"/>
  <c r="H38" i="22"/>
  <c r="H47" i="23" s="1"/>
  <c r="R9" i="22"/>
  <c r="H26" i="23" s="1"/>
  <c r="R27" i="22"/>
  <c r="H38" i="23" s="1"/>
  <c r="R13" i="22"/>
  <c r="H30" i="23" s="1"/>
  <c r="E8" i="19"/>
  <c r="H14" i="22"/>
  <c r="H13" i="23" s="1"/>
  <c r="E23" i="22"/>
  <c r="E19" i="23" s="1"/>
  <c r="E3" i="19"/>
  <c r="H9" i="22"/>
  <c r="H8" i="23" s="1"/>
  <c r="K2" i="16"/>
  <c r="K8" i="16"/>
  <c r="K9" i="16"/>
  <c r="K7" i="16"/>
  <c r="E26" i="9"/>
  <c r="E136" i="23" l="1"/>
  <c r="H136" i="23"/>
  <c r="I26" i="9"/>
  <c r="U24" i="9"/>
  <c r="V24" i="9" s="1"/>
  <c r="AW9" i="13"/>
  <c r="AQ9" i="13"/>
  <c r="AS9" i="13"/>
  <c r="AY9" i="13"/>
  <c r="S20" i="9"/>
  <c r="U20" i="9" s="1"/>
  <c r="AP9" i="13"/>
  <c r="P20" i="9"/>
  <c r="R20" i="9" s="1"/>
  <c r="AR9" i="13"/>
  <c r="AM9" i="13"/>
  <c r="AL9" i="13"/>
  <c r="K24" i="9" l="1"/>
  <c r="K23" i="9"/>
  <c r="K22" i="9"/>
  <c r="K19" i="9"/>
  <c r="S21" i="9"/>
  <c r="U21" i="9" s="1"/>
  <c r="J17" i="9"/>
  <c r="J18" i="9"/>
  <c r="J21" i="9"/>
  <c r="V20" i="9"/>
  <c r="AV9" i="13"/>
  <c r="K17" i="9" s="1"/>
  <c r="P22" i="9"/>
  <c r="R22" i="9" s="1"/>
  <c r="AO9" i="13"/>
  <c r="AN9" i="13"/>
  <c r="P17" i="9"/>
  <c r="R17" i="9" s="1"/>
  <c r="J19" i="9"/>
  <c r="S19" i="9"/>
  <c r="U19" i="9" s="1"/>
  <c r="AU9" i="13"/>
  <c r="P21" i="9"/>
  <c r="R21" i="9" s="1"/>
  <c r="P19" i="9"/>
  <c r="R19" i="9" s="1"/>
  <c r="J20" i="9"/>
  <c r="S18" i="9"/>
  <c r="U18" i="9" s="1"/>
  <c r="S22" i="9"/>
  <c r="U22" i="9" s="1"/>
  <c r="AT9" i="13"/>
  <c r="S17" i="9"/>
  <c r="U17" i="9" s="1"/>
  <c r="J22" i="9"/>
  <c r="AX9" i="13"/>
  <c r="K18" i="9" s="1"/>
  <c r="P18" i="9"/>
  <c r="R18" i="9" s="1"/>
  <c r="BF42" i="11" l="1"/>
  <c r="BF230" i="11"/>
  <c r="BF89" i="11"/>
  <c r="BF277" i="11"/>
  <c r="BF136" i="11"/>
  <c r="BF183" i="11"/>
  <c r="BF231" i="11"/>
  <c r="BF90" i="11"/>
  <c r="BF278" i="11"/>
  <c r="BF137" i="11"/>
  <c r="BF184" i="11"/>
  <c r="BF43" i="11"/>
  <c r="BM229" i="11"/>
  <c r="BM88" i="11"/>
  <c r="BM276" i="11"/>
  <c r="BM135" i="11"/>
  <c r="BM41" i="11"/>
  <c r="BM182" i="11"/>
  <c r="BM279" i="11"/>
  <c r="BM138" i="11"/>
  <c r="BM185" i="11"/>
  <c r="BM44" i="11"/>
  <c r="BM91" i="11"/>
  <c r="BM232" i="11"/>
  <c r="BF182" i="11"/>
  <c r="BF41" i="11"/>
  <c r="BF229" i="11"/>
  <c r="BF88" i="11"/>
  <c r="BF276" i="11"/>
  <c r="BF135" i="11"/>
  <c r="BM230" i="11"/>
  <c r="BM89" i="11"/>
  <c r="V17" i="9"/>
  <c r="V22" i="9"/>
  <c r="V21" i="9"/>
  <c r="K21" i="9"/>
  <c r="J26" i="9"/>
  <c r="V18" i="9"/>
  <c r="V19" i="9"/>
  <c r="K20" i="9"/>
  <c r="BM277" i="11" s="1"/>
  <c r="BM90" i="11" l="1"/>
  <c r="BM278" i="11"/>
  <c r="BM137" i="11"/>
  <c r="BM184" i="11"/>
  <c r="BM43" i="11"/>
  <c r="BM231" i="11"/>
  <c r="BM183" i="11"/>
  <c r="BM42" i="11"/>
  <c r="BM136" i="11"/>
  <c r="BW229" i="11"/>
  <c r="BW88" i="11"/>
  <c r="BW41" i="11"/>
  <c r="BW182" i="11"/>
  <c r="BW276" i="11"/>
  <c r="BW135" i="11"/>
  <c r="K26" i="9"/>
  <c r="K97" i="22" l="1"/>
  <c r="K126" i="23" s="1"/>
  <c r="U49" i="22"/>
  <c r="U48" i="22"/>
  <c r="K72" i="23"/>
  <c r="K73" i="23" l="1"/>
  <c r="AO50" i="22"/>
  <c r="U50" i="22" s="1"/>
  <c r="AO51" i="22" l="1"/>
  <c r="U51" i="22" s="1"/>
  <c r="K74" i="23"/>
  <c r="AO52" i="22" l="1"/>
  <c r="U52" i="22" s="1"/>
  <c r="K76" i="23" s="1"/>
  <c r="K7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ochiai</author>
  </authors>
  <commentList>
    <comment ref="C1" authorId="0" shapeId="0" xr:uid="{6BFF4766-8229-4118-97DB-F3B168C06B7B}">
      <text>
        <r>
          <rPr>
            <b/>
            <sz val="9"/>
            <color indexed="81"/>
            <rFont val="ＭＳ Ｐゴシック"/>
            <family val="3"/>
            <charset val="128"/>
          </rPr>
          <t>ﾗｳﾝﾄﾞ番号:</t>
        </r>
        <r>
          <rPr>
            <sz val="9"/>
            <color indexed="81"/>
            <rFont val="ＭＳ Ｐゴシック"/>
            <family val="3"/>
            <charset val="128"/>
          </rPr>
          <t xml:space="preserve">
1:予選
2:第2予選
3:準決勝
4:決勝</t>
        </r>
      </text>
    </comment>
    <comment ref="O1" authorId="0" shapeId="0" xr:uid="{3DCDBF0E-BFDF-4490-802E-015CF130C32A}">
      <text>
        <r>
          <rPr>
            <b/>
            <sz val="9"/>
            <color indexed="81"/>
            <rFont val="ＭＳ Ｐゴシック"/>
            <family val="3"/>
            <charset val="128"/>
          </rPr>
          <t xml:space="preserve">性別:
</t>
        </r>
        <r>
          <rPr>
            <sz val="9"/>
            <color indexed="81"/>
            <rFont val="ＭＳ ゴシック"/>
            <family val="3"/>
            <charset val="128"/>
          </rPr>
          <t xml:space="preserve">1:男子 2:女子 3:男女
</t>
        </r>
      </text>
    </comment>
  </commentList>
</comments>
</file>

<file path=xl/sharedStrings.xml><?xml version="1.0" encoding="utf-8"?>
<sst xmlns="http://schemas.openxmlformats.org/spreadsheetml/2006/main" count="1672" uniqueCount="379">
  <si>
    <t xml:space="preserve"> </t>
  </si>
  <si>
    <t xml:space="preserve">男 </t>
  </si>
  <si>
    <t xml:space="preserve">女 </t>
  </si>
  <si>
    <t>参加料</t>
    <rPh sb="0" eb="3">
      <t>サンカリョウ</t>
    </rPh>
    <phoneticPr fontId="1"/>
  </si>
  <si>
    <t>小 学 生</t>
    <rPh sb="0" eb="1">
      <t>ショウ</t>
    </rPh>
    <rPh sb="2" eb="3">
      <t>ガク</t>
    </rPh>
    <rPh sb="4" eb="5">
      <t>ショウ</t>
    </rPh>
    <phoneticPr fontId="1"/>
  </si>
  <si>
    <t>中 学 生</t>
    <rPh sb="0" eb="1">
      <t>ナカ</t>
    </rPh>
    <rPh sb="2" eb="3">
      <t>ガク</t>
    </rPh>
    <rPh sb="4" eb="5">
      <t>ショウ</t>
    </rPh>
    <phoneticPr fontId="1"/>
  </si>
  <si>
    <t>高 校 生</t>
    <rPh sb="0" eb="1">
      <t>タカ</t>
    </rPh>
    <rPh sb="2" eb="3">
      <t>コウ</t>
    </rPh>
    <rPh sb="4" eb="5">
      <t>ショウ</t>
    </rPh>
    <phoneticPr fontId="1"/>
  </si>
  <si>
    <t>一    般</t>
    <rPh sb="0" eb="1">
      <t>イチ</t>
    </rPh>
    <rPh sb="5" eb="6">
      <t>パン</t>
    </rPh>
    <phoneticPr fontId="1"/>
  </si>
  <si>
    <t>市・町名</t>
    <rPh sb="0" eb="1">
      <t>シ</t>
    </rPh>
    <rPh sb="2" eb="3">
      <t>マチ</t>
    </rPh>
    <rPh sb="3" eb="4">
      <t>メイ</t>
    </rPh>
    <phoneticPr fontId="1"/>
  </si>
  <si>
    <t>個人種目　　　　　　申込数</t>
    <rPh sb="0" eb="2">
      <t>コジン</t>
    </rPh>
    <rPh sb="2" eb="4">
      <t>シュモク</t>
    </rPh>
    <rPh sb="10" eb="12">
      <t>モウシコ</t>
    </rPh>
    <rPh sb="12" eb="13">
      <t>カズ</t>
    </rPh>
    <phoneticPr fontId="1"/>
  </si>
  <si>
    <t>※　記載された個人情報は，代表者への諸連絡及び参加資格の確認等に利用するほか，プログラム編成の</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phoneticPr fontId="1"/>
  </si>
  <si>
    <t>　資料として関係競技団体に情報提供するとともに，氏名・所属等は大会プログラムに掲載いたします。</t>
    <rPh sb="1" eb="3">
      <t>シリョウ</t>
    </rPh>
    <rPh sb="6" eb="8">
      <t>カンケイ</t>
    </rPh>
    <rPh sb="8" eb="10">
      <t>キョウギ</t>
    </rPh>
    <rPh sb="10" eb="12">
      <t>ダンタイ</t>
    </rPh>
    <rPh sb="13" eb="15">
      <t>ジョウホウ</t>
    </rPh>
    <rPh sb="15" eb="17">
      <t>テイキョウ</t>
    </rPh>
    <rPh sb="24" eb="26">
      <t>シメイ</t>
    </rPh>
    <rPh sb="27" eb="29">
      <t>ショゾク</t>
    </rPh>
    <rPh sb="29" eb="30">
      <t>ナド</t>
    </rPh>
    <rPh sb="31" eb="33">
      <t>タイカイ</t>
    </rPh>
    <rPh sb="39" eb="41">
      <t>ケイサイ</t>
    </rPh>
    <phoneticPr fontId="1"/>
  </si>
  <si>
    <t>種　　別</t>
    <phoneticPr fontId="1"/>
  </si>
  <si>
    <t>リレーチーム　　　　　　　申込数</t>
    <phoneticPr fontId="1"/>
  </si>
  <si>
    <t>申 込 人 員</t>
    <phoneticPr fontId="1"/>
  </si>
  <si>
    <t>延べ人員</t>
    <phoneticPr fontId="1"/>
  </si>
  <si>
    <t>実人員</t>
    <phoneticPr fontId="1"/>
  </si>
  <si>
    <t>監　　　督</t>
    <phoneticPr fontId="1"/>
  </si>
  <si>
    <t>合　　　計</t>
    <phoneticPr fontId="1"/>
  </si>
  <si>
    <t>連絡責任者</t>
    <phoneticPr fontId="1"/>
  </si>
  <si>
    <t>氏　名</t>
    <phoneticPr fontId="1"/>
  </si>
  <si>
    <t>〒</t>
    <phoneticPr fontId="1"/>
  </si>
  <si>
    <t>小学生</t>
    <rPh sb="0" eb="3">
      <t>ショウガクセイ</t>
    </rPh>
    <phoneticPr fontId="11"/>
  </si>
  <si>
    <t>中学生</t>
    <rPh sb="0" eb="3">
      <t>チュウガクセイ</t>
    </rPh>
    <phoneticPr fontId="11"/>
  </si>
  <si>
    <t>一般</t>
    <rPh sb="0" eb="2">
      <t>イッパン</t>
    </rPh>
    <phoneticPr fontId="11"/>
  </si>
  <si>
    <t>男</t>
    <rPh sb="0" eb="1">
      <t>オトコ</t>
    </rPh>
    <phoneticPr fontId="11"/>
  </si>
  <si>
    <t>女</t>
    <rPh sb="0" eb="1">
      <t>オンナ</t>
    </rPh>
    <phoneticPr fontId="11"/>
  </si>
  <si>
    <t>監督</t>
    <rPh sb="0" eb="2">
      <t>カントク</t>
    </rPh>
    <phoneticPr fontId="11"/>
  </si>
  <si>
    <t>例</t>
    <rPh sb="0" eb="1">
      <t>レイ</t>
    </rPh>
    <phoneticPr fontId="11"/>
  </si>
  <si>
    <t>性別</t>
    <rPh sb="0" eb="2">
      <t>セイベツ</t>
    </rPh>
    <phoneticPr fontId="11"/>
  </si>
  <si>
    <t>走幅跳</t>
    <rPh sb="0" eb="3">
      <t>ハシリハバトビ</t>
    </rPh>
    <phoneticPr fontId="11"/>
  </si>
  <si>
    <t>登録番号</t>
    <rPh sb="0" eb="2">
      <t>トウロク</t>
    </rPh>
    <rPh sb="2" eb="4">
      <t>バンゴウ</t>
    </rPh>
    <phoneticPr fontId="11"/>
  </si>
  <si>
    <t>（</t>
    <phoneticPr fontId="11"/>
  </si>
  <si>
    <t>〒</t>
    <phoneticPr fontId="11"/>
  </si>
  <si>
    <t>）</t>
    <phoneticPr fontId="11"/>
  </si>
  <si>
    <t>※女子は朱書き</t>
    <rPh sb="1" eb="3">
      <t>ジョシ</t>
    </rPh>
    <rPh sb="4" eb="6">
      <t>シュガ</t>
    </rPh>
    <phoneticPr fontId="11"/>
  </si>
  <si>
    <t>）</t>
    <phoneticPr fontId="11"/>
  </si>
  <si>
    <t>×</t>
    <phoneticPr fontId="11"/>
  </si>
  <si>
    <t>名</t>
    <rPh sb="0" eb="1">
      <t>メイ</t>
    </rPh>
    <phoneticPr fontId="11"/>
  </si>
  <si>
    <t>円</t>
    <rPh sb="0" eb="1">
      <t>エン</t>
    </rPh>
    <phoneticPr fontId="11"/>
  </si>
  <si>
    <t>市・町スポーツ少年団本部長</t>
    <rPh sb="0" eb="1">
      <t>シ</t>
    </rPh>
    <rPh sb="2" eb="3">
      <t>チョウ</t>
    </rPh>
    <rPh sb="7" eb="10">
      <t>ショウネンダン</t>
    </rPh>
    <rPh sb="10" eb="13">
      <t>ホンブチョウ</t>
    </rPh>
    <phoneticPr fontId="11"/>
  </si>
  <si>
    <t>種別</t>
    <rPh sb="0" eb="2">
      <t>シュベツ</t>
    </rPh>
    <phoneticPr fontId="11"/>
  </si>
  <si>
    <t>種目</t>
    <rPh sb="0" eb="2">
      <t>シュモク</t>
    </rPh>
    <phoneticPr fontId="11"/>
  </si>
  <si>
    <t>フリガナ</t>
    <phoneticPr fontId="11"/>
  </si>
  <si>
    <t>○×入力</t>
    <rPh sb="2" eb="4">
      <t>ニュウリョク</t>
    </rPh>
    <phoneticPr fontId="11"/>
  </si>
  <si>
    <t>○</t>
    <phoneticPr fontId="11"/>
  </si>
  <si>
    <t>×</t>
    <phoneticPr fontId="11"/>
  </si>
  <si>
    <t>○印</t>
    <rPh sb="1" eb="2">
      <t>シルシ</t>
    </rPh>
    <phoneticPr fontId="11"/>
  </si>
  <si>
    <t>○</t>
    <phoneticPr fontId="11"/>
  </si>
  <si>
    <t>４００mR</t>
    <phoneticPr fontId="11"/>
  </si>
  <si>
    <t>砲丸投</t>
    <rPh sb="0" eb="3">
      <t>ホウガンナ</t>
    </rPh>
    <phoneticPr fontId="11"/>
  </si>
  <si>
    <t>８０mH</t>
    <phoneticPr fontId="11"/>
  </si>
  <si>
    <t>走高跳</t>
    <rPh sb="0" eb="3">
      <t>ハシリタカトビ</t>
    </rPh>
    <phoneticPr fontId="11"/>
  </si>
  <si>
    <t>№（整理番号）</t>
    <rPh sb="2" eb="4">
      <t>セイリ</t>
    </rPh>
    <rPh sb="4" eb="6">
      <t>バンゴウ</t>
    </rPh>
    <phoneticPr fontId="11"/>
  </si>
  <si>
    <t>性別</t>
  </si>
  <si>
    <t>町・市</t>
    <rPh sb="0" eb="1">
      <t>チョウ</t>
    </rPh>
    <rPh sb="2" eb="3">
      <t>シ</t>
    </rPh>
    <phoneticPr fontId="11"/>
  </si>
  <si>
    <t>連絡先</t>
    <rPh sb="0" eb="3">
      <t>レンラクサキ</t>
    </rPh>
    <phoneticPr fontId="11"/>
  </si>
  <si>
    <t>自宅</t>
    <rPh sb="0" eb="2">
      <t>ジタク</t>
    </rPh>
    <phoneticPr fontId="11"/>
  </si>
  <si>
    <t>勤務先</t>
    <rPh sb="0" eb="3">
      <t>キンムサキ</t>
    </rPh>
    <phoneticPr fontId="11"/>
  </si>
  <si>
    <t>№２</t>
    <phoneticPr fontId="11"/>
  </si>
  <si>
    <t>№３</t>
    <phoneticPr fontId="11"/>
  </si>
  <si>
    <t>№１</t>
    <phoneticPr fontId="11"/>
  </si>
  <si>
    <t>№４</t>
    <phoneticPr fontId="11"/>
  </si>
  <si>
    <t>種目１</t>
    <rPh sb="0" eb="2">
      <t>シュモク</t>
    </rPh>
    <phoneticPr fontId="11"/>
  </si>
  <si>
    <t>砲丸投</t>
    <rPh sb="0" eb="3">
      <t>ホウガンナゲ</t>
    </rPh>
    <phoneticPr fontId="11"/>
  </si>
  <si>
    <t>種目２</t>
    <rPh sb="0" eb="2">
      <t>シュモク</t>
    </rPh>
    <phoneticPr fontId="11"/>
  </si>
  <si>
    <t>広島県スポーツ少年団本部長</t>
    <phoneticPr fontId="11"/>
  </si>
  <si>
    <t xml:space="preserve">クラブ名 </t>
    <phoneticPr fontId="1"/>
  </si>
  <si>
    <t>クラブ名（市・町名）：</t>
    <rPh sb="3" eb="4">
      <t>メイ</t>
    </rPh>
    <rPh sb="5" eb="6">
      <t>シ</t>
    </rPh>
    <rPh sb="7" eb="9">
      <t>チョウメイ</t>
    </rPh>
    <phoneticPr fontId="11"/>
  </si>
  <si>
    <t>クラブ連絡責任者名：</t>
    <rPh sb="3" eb="5">
      <t>レンラク</t>
    </rPh>
    <rPh sb="5" eb="8">
      <t>セキニンシャ</t>
    </rPh>
    <rPh sb="8" eb="9">
      <t>メイ</t>
    </rPh>
    <phoneticPr fontId="11"/>
  </si>
  <si>
    <t>参加負担金</t>
    <rPh sb="0" eb="2">
      <t>サンカ</t>
    </rPh>
    <rPh sb="2" eb="5">
      <t>フタンキン</t>
    </rPh>
    <phoneticPr fontId="11"/>
  </si>
  <si>
    <t>クラブ名</t>
    <rPh sb="3" eb="4">
      <t>メイ</t>
    </rPh>
    <phoneticPr fontId="11"/>
  </si>
  <si>
    <t>クラスコード</t>
  </si>
  <si>
    <t>種目コード</t>
  </si>
  <si>
    <t>ラウンド番号</t>
  </si>
  <si>
    <t>クラス名</t>
    <rPh sb="3" eb="4">
      <t>メイ</t>
    </rPh>
    <phoneticPr fontId="11"/>
  </si>
  <si>
    <t>種目名</t>
    <rPh sb="0" eb="2">
      <t>シュモク</t>
    </rPh>
    <rPh sb="2" eb="3">
      <t>メイ</t>
    </rPh>
    <phoneticPr fontId="11"/>
  </si>
  <si>
    <t>ラウンド名</t>
    <rPh sb="4" eb="5">
      <t>メイ</t>
    </rPh>
    <phoneticPr fontId="11"/>
  </si>
  <si>
    <t>組</t>
  </si>
  <si>
    <t>レーン</t>
  </si>
  <si>
    <t>ナンバー</t>
    <phoneticPr fontId="11"/>
  </si>
  <si>
    <t>選手名</t>
    <rPh sb="0" eb="3">
      <t>センシュメイ</t>
    </rPh>
    <phoneticPr fontId="11"/>
  </si>
  <si>
    <t>選手名カナ</t>
    <rPh sb="0" eb="3">
      <t>センシュメイ</t>
    </rPh>
    <phoneticPr fontId="11"/>
  </si>
  <si>
    <t>選手名英字</t>
    <rPh sb="3" eb="5">
      <t>エイジ</t>
    </rPh>
    <phoneticPr fontId="11"/>
  </si>
  <si>
    <t>選手名電光</t>
    <rPh sb="0" eb="3">
      <t>センシュメイ</t>
    </rPh>
    <rPh sb="3" eb="5">
      <t>デンコウ</t>
    </rPh>
    <phoneticPr fontId="11"/>
  </si>
  <si>
    <t>選手名英字電光</t>
    <rPh sb="5" eb="7">
      <t>デンコウ</t>
    </rPh>
    <phoneticPr fontId="11"/>
  </si>
  <si>
    <t>学年</t>
    <rPh sb="0" eb="2">
      <t>ガクネン</t>
    </rPh>
    <phoneticPr fontId="11"/>
  </si>
  <si>
    <t>所属名</t>
    <rPh sb="0" eb="3">
      <t>ショゾクメイ</t>
    </rPh>
    <phoneticPr fontId="11"/>
  </si>
  <si>
    <t>所属名カナ</t>
    <rPh sb="0" eb="3">
      <t>ショゾクメイ</t>
    </rPh>
    <phoneticPr fontId="11"/>
  </si>
  <si>
    <t>所属名英字</t>
    <rPh sb="3" eb="5">
      <t>エイジ</t>
    </rPh>
    <phoneticPr fontId="11"/>
  </si>
  <si>
    <t>所属名電光</t>
    <rPh sb="0" eb="3">
      <t>ショゾクメイ</t>
    </rPh>
    <rPh sb="3" eb="5">
      <t>デンコウ</t>
    </rPh>
    <phoneticPr fontId="11"/>
  </si>
  <si>
    <t>所属名英字電光</t>
    <rPh sb="5" eb="7">
      <t>デンコウ</t>
    </rPh>
    <phoneticPr fontId="11"/>
  </si>
  <si>
    <t>都道府県名</t>
    <rPh sb="0" eb="4">
      <t>トドウフケン</t>
    </rPh>
    <rPh sb="4" eb="5">
      <t>メイ</t>
    </rPh>
    <phoneticPr fontId="11"/>
  </si>
  <si>
    <t>出場リレーチーム名</t>
    <rPh sb="0" eb="2">
      <t>シュツジョウ</t>
    </rPh>
    <rPh sb="5" eb="9">
      <t>チームメイ</t>
    </rPh>
    <phoneticPr fontId="11"/>
  </si>
  <si>
    <t>参考記録</t>
  </si>
  <si>
    <t>風向風速</t>
    <rPh sb="0" eb="2">
      <t>フウコウ</t>
    </rPh>
    <rPh sb="2" eb="4">
      <t>フウソク</t>
    </rPh>
    <phoneticPr fontId="11"/>
  </si>
  <si>
    <t>年齢</t>
    <rPh sb="0" eb="2">
      <t>ネンレイ</t>
    </rPh>
    <phoneticPr fontId="11"/>
  </si>
  <si>
    <t>学年
年齢</t>
    <rPh sb="0" eb="2">
      <t>ガクネン</t>
    </rPh>
    <rPh sb="3" eb="5">
      <t>ネンレイ</t>
    </rPh>
    <phoneticPr fontId="11"/>
  </si>
  <si>
    <t>性</t>
    <rPh sb="0" eb="1">
      <t>セイ</t>
    </rPh>
    <phoneticPr fontId="11"/>
  </si>
  <si>
    <r>
      <t xml:space="preserve">生年月日
</t>
    </r>
    <r>
      <rPr>
        <sz val="10"/>
        <color rgb="FFFF0000"/>
        <rFont val="ＭＳ Ｐ明朝"/>
        <family val="1"/>
        <charset val="128"/>
      </rPr>
      <t>（西暦）</t>
    </r>
    <rPh sb="0" eb="2">
      <t>セイネン</t>
    </rPh>
    <rPh sb="2" eb="4">
      <t>ガッピ</t>
    </rPh>
    <rPh sb="6" eb="8">
      <t>セイレキ</t>
    </rPh>
    <phoneticPr fontId="11"/>
  </si>
  <si>
    <r>
      <t xml:space="preserve">種　目
</t>
    </r>
    <r>
      <rPr>
        <sz val="8"/>
        <rFont val="ＭＳ Ｐ明朝"/>
        <family val="1"/>
      </rPr>
      <t>（リレー以外）</t>
    </r>
    <rPh sb="0" eb="1">
      <t>タネ</t>
    </rPh>
    <rPh sb="2" eb="3">
      <t>メ</t>
    </rPh>
    <rPh sb="8" eb="10">
      <t>イガイ</t>
    </rPh>
    <phoneticPr fontId="11"/>
  </si>
  <si>
    <t>400mR</t>
  </si>
  <si>
    <t>400mR</t>
    <phoneticPr fontId="11"/>
  </si>
  <si>
    <t>名前</t>
    <rPh sb="0" eb="2">
      <t>ナマエ</t>
    </rPh>
    <phoneticPr fontId="11"/>
  </si>
  <si>
    <t>○</t>
  </si>
  <si>
    <t>広島</t>
    <rPh sb="0" eb="2">
      <t>ヒロシマ</t>
    </rPh>
    <phoneticPr fontId="11"/>
  </si>
  <si>
    <t>太郎</t>
    <rPh sb="0" eb="2">
      <t>タロウ</t>
    </rPh>
    <phoneticPr fontId="11"/>
  </si>
  <si>
    <t>ﾌﾘｶﾞﾅ</t>
    <phoneticPr fontId="11"/>
  </si>
  <si>
    <t>性別番号</t>
    <rPh sb="0" eb="4">
      <t>セイベツバンゴウ</t>
    </rPh>
    <phoneticPr fontId="11"/>
  </si>
  <si>
    <t>高校生</t>
    <rPh sb="0" eb="3">
      <t>コウコウセイ</t>
    </rPh>
    <phoneticPr fontId="11"/>
  </si>
  <si>
    <t>学年・年齢</t>
    <phoneticPr fontId="11"/>
  </si>
  <si>
    <t>スポ少○×</t>
    <rPh sb="2" eb="3">
      <t>ショウ</t>
    </rPh>
    <phoneticPr fontId="11"/>
  </si>
  <si>
    <t>スポ少</t>
    <rPh sb="2" eb="3">
      <t>ショウ</t>
    </rPh>
    <phoneticPr fontId="11"/>
  </si>
  <si>
    <t>人数</t>
    <rPh sb="0" eb="2">
      <t>ニンズウ</t>
    </rPh>
    <phoneticPr fontId="11"/>
  </si>
  <si>
    <t>リレー</t>
    <phoneticPr fontId="11"/>
  </si>
  <si>
    <t>小学生400mR</t>
    <rPh sb="0" eb="3">
      <t>ショウガクセイ</t>
    </rPh>
    <phoneticPr fontId="11"/>
  </si>
  <si>
    <t>中学生400mR</t>
    <rPh sb="0" eb="3">
      <t>チュウガクセイ</t>
    </rPh>
    <phoneticPr fontId="11"/>
  </si>
  <si>
    <t>高校生400mR</t>
    <rPh sb="0" eb="3">
      <t>コウコウセイ</t>
    </rPh>
    <phoneticPr fontId="11"/>
  </si>
  <si>
    <t>一般400mR</t>
    <rPh sb="0" eb="2">
      <t>イッパン</t>
    </rPh>
    <phoneticPr fontId="11"/>
  </si>
  <si>
    <t>男子</t>
    <rPh sb="0" eb="2">
      <t>ダンシ</t>
    </rPh>
    <phoneticPr fontId="11"/>
  </si>
  <si>
    <t>女子</t>
    <rPh sb="0" eb="2">
      <t>ジョシ</t>
    </rPh>
    <phoneticPr fontId="11"/>
  </si>
  <si>
    <t>男〇</t>
    <rPh sb="0" eb="1">
      <t>オトコ</t>
    </rPh>
    <phoneticPr fontId="11"/>
  </si>
  <si>
    <t>男×</t>
    <rPh sb="0" eb="1">
      <t>オトコ</t>
    </rPh>
    <phoneticPr fontId="11"/>
  </si>
  <si>
    <t>女〇</t>
    <rPh sb="0" eb="1">
      <t>オンナ</t>
    </rPh>
    <phoneticPr fontId="11"/>
  </si>
  <si>
    <t>女×</t>
    <rPh sb="0" eb="2">
      <t>オンナバツ</t>
    </rPh>
    <phoneticPr fontId="11"/>
  </si>
  <si>
    <t>女×</t>
    <rPh sb="0" eb="1">
      <t>オンナ</t>
    </rPh>
    <phoneticPr fontId="11"/>
  </si>
  <si>
    <t>個人種目</t>
    <rPh sb="0" eb="4">
      <t>コジンシュモク</t>
    </rPh>
    <phoneticPr fontId="11"/>
  </si>
  <si>
    <t>男子100ｍ</t>
    <rPh sb="0" eb="2">
      <t>ダンシ</t>
    </rPh>
    <phoneticPr fontId="11"/>
  </si>
  <si>
    <t>男子80ｍH</t>
    <rPh sb="0" eb="2">
      <t>ダンシ</t>
    </rPh>
    <phoneticPr fontId="11"/>
  </si>
  <si>
    <t>男子走幅跳</t>
    <rPh sb="0" eb="2">
      <t>ダンシ</t>
    </rPh>
    <rPh sb="2" eb="5">
      <t>ハシリハバトビ</t>
    </rPh>
    <phoneticPr fontId="11"/>
  </si>
  <si>
    <t>女子100ｍ</t>
    <phoneticPr fontId="11"/>
  </si>
  <si>
    <t>女子80ｍH</t>
    <phoneticPr fontId="11"/>
  </si>
  <si>
    <t>女子走幅跳</t>
    <rPh sb="2" eb="5">
      <t>ハシリハバトビ</t>
    </rPh>
    <phoneticPr fontId="11"/>
  </si>
  <si>
    <t>男子200ｍ</t>
    <rPh sb="0" eb="2">
      <t>ダンシ</t>
    </rPh>
    <phoneticPr fontId="11"/>
  </si>
  <si>
    <t>男子走高跳</t>
    <rPh sb="0" eb="2">
      <t>ダンシ</t>
    </rPh>
    <rPh sb="2" eb="5">
      <t>ハシリタカトビ</t>
    </rPh>
    <phoneticPr fontId="11"/>
  </si>
  <si>
    <t>男子砲丸投</t>
    <rPh sb="0" eb="2">
      <t>ダンシ</t>
    </rPh>
    <rPh sb="2" eb="5">
      <t>ホウガンナ</t>
    </rPh>
    <phoneticPr fontId="11"/>
  </si>
  <si>
    <t>女子200ｍ</t>
    <phoneticPr fontId="11"/>
  </si>
  <si>
    <t>女子走高跳</t>
    <rPh sb="2" eb="5">
      <t>ハシリタカトビ</t>
    </rPh>
    <phoneticPr fontId="11"/>
  </si>
  <si>
    <t>女子砲丸投</t>
    <rPh sb="2" eb="5">
      <t>ホウガンナ</t>
    </rPh>
    <phoneticPr fontId="11"/>
  </si>
  <si>
    <t>男子3000ｍ</t>
    <rPh sb="0" eb="2">
      <t>ダンシ</t>
    </rPh>
    <phoneticPr fontId="11"/>
  </si>
  <si>
    <t>男子砲丸投</t>
    <rPh sb="0" eb="5">
      <t>ダンシホウガンナ</t>
    </rPh>
    <phoneticPr fontId="11"/>
  </si>
  <si>
    <t>女子3000ｍ</t>
    <phoneticPr fontId="11"/>
  </si>
  <si>
    <t>女子砲丸投</t>
    <phoneticPr fontId="11"/>
  </si>
  <si>
    <t>参加料</t>
    <rPh sb="0" eb="3">
      <t>サンカリョウ</t>
    </rPh>
    <phoneticPr fontId="11"/>
  </si>
  <si>
    <t>自　宅
電　話</t>
    <rPh sb="0" eb="1">
      <t>ジ</t>
    </rPh>
    <rPh sb="2" eb="3">
      <t>タク</t>
    </rPh>
    <rPh sb="4" eb="5">
      <t>デン</t>
    </rPh>
    <rPh sb="6" eb="7">
      <t>ハナシ</t>
    </rPh>
    <phoneticPr fontId="1"/>
  </si>
  <si>
    <t>金額</t>
    <rPh sb="0" eb="2">
      <t>キンガク</t>
    </rPh>
    <phoneticPr fontId="11"/>
  </si>
  <si>
    <t>スポ少
登録あり</t>
    <rPh sb="2" eb="3">
      <t>ショウ</t>
    </rPh>
    <rPh sb="4" eb="6">
      <t>トウロク</t>
    </rPh>
    <phoneticPr fontId="1"/>
  </si>
  <si>
    <t>スポ少
登録なし</t>
    <rPh sb="4" eb="6">
      <t>トウロク</t>
    </rPh>
    <phoneticPr fontId="1"/>
  </si>
  <si>
    <t>参加料</t>
    <rPh sb="0" eb="3">
      <t>サンカリョウ</t>
    </rPh>
    <phoneticPr fontId="1"/>
  </si>
  <si>
    <t>参加料
合計</t>
    <rPh sb="0" eb="3">
      <t>サンカリョウ</t>
    </rPh>
    <rPh sb="4" eb="6">
      <t>ゴウケイ</t>
    </rPh>
    <phoneticPr fontId="1"/>
  </si>
  <si>
    <t>種別</t>
    <rPh sb="0" eb="2">
      <t>シュベツ</t>
    </rPh>
    <phoneticPr fontId="1"/>
  </si>
  <si>
    <t>性別</t>
    <rPh sb="0" eb="2">
      <t>セイベツ</t>
    </rPh>
    <phoneticPr fontId="1"/>
  </si>
  <si>
    <t>申込人員</t>
    <rPh sb="0" eb="4">
      <t>モウシコミジンイン</t>
    </rPh>
    <phoneticPr fontId="11"/>
  </si>
  <si>
    <t>合計</t>
    <rPh sb="0" eb="2">
      <t>ゴウケイ</t>
    </rPh>
    <phoneticPr fontId="11"/>
  </si>
  <si>
    <t>小学生男子</t>
    <rPh sb="0" eb="5">
      <t>ショウガクセイダンシ</t>
    </rPh>
    <phoneticPr fontId="11"/>
  </si>
  <si>
    <t>80ｍH</t>
    <phoneticPr fontId="11"/>
  </si>
  <si>
    <t>400ｍR</t>
    <phoneticPr fontId="11"/>
  </si>
  <si>
    <t>小学生女子</t>
    <rPh sb="0" eb="3">
      <t>ショウガクセイ</t>
    </rPh>
    <rPh sb="3" eb="5">
      <t>ジョシ</t>
    </rPh>
    <phoneticPr fontId="11"/>
  </si>
  <si>
    <t>中学生男子</t>
    <rPh sb="0" eb="5">
      <t>チュウガクセイダンシ</t>
    </rPh>
    <phoneticPr fontId="11"/>
  </si>
  <si>
    <t>中学生女子</t>
    <rPh sb="0" eb="3">
      <t>チュウガクセイ</t>
    </rPh>
    <rPh sb="3" eb="5">
      <t>ジョシ</t>
    </rPh>
    <phoneticPr fontId="11"/>
  </si>
  <si>
    <t>一般男子</t>
    <rPh sb="0" eb="4">
      <t>イッパンダンシ</t>
    </rPh>
    <phoneticPr fontId="11"/>
  </si>
  <si>
    <t>一般女子</t>
    <rPh sb="0" eb="2">
      <t>イッパン</t>
    </rPh>
    <rPh sb="2" eb="4">
      <t>ジョシ</t>
    </rPh>
    <phoneticPr fontId="11"/>
  </si>
  <si>
    <t>高校生男子</t>
    <rPh sb="0" eb="5">
      <t>コウコウセイダンシ</t>
    </rPh>
    <phoneticPr fontId="11"/>
  </si>
  <si>
    <t>高校生女子</t>
    <rPh sb="0" eb="5">
      <t>コウコウセイジョシ</t>
    </rPh>
    <phoneticPr fontId="11"/>
  </si>
  <si>
    <t>監督</t>
    <rPh sb="0" eb="2">
      <t>カントク</t>
    </rPh>
    <phoneticPr fontId="1"/>
  </si>
  <si>
    <t>参加料
総合計</t>
    <rPh sb="0" eb="3">
      <t>サンカリョウ</t>
    </rPh>
    <rPh sb="4" eb="7">
      <t>ソウゴウケイ</t>
    </rPh>
    <phoneticPr fontId="1"/>
  </si>
  <si>
    <t>男</t>
    <phoneticPr fontId="1"/>
  </si>
  <si>
    <t>女</t>
    <phoneticPr fontId="1"/>
  </si>
  <si>
    <t>参加料計算根拠</t>
    <rPh sb="0" eb="3">
      <t>サンカリョウ</t>
    </rPh>
    <rPh sb="3" eb="7">
      <t>ケイサンコンキョ</t>
    </rPh>
    <phoneticPr fontId="1"/>
  </si>
  <si>
    <t>登録
番号</t>
    <rPh sb="0" eb="2">
      <t>トウロク</t>
    </rPh>
    <rPh sb="3" eb="5">
      <t>バンゴウ</t>
    </rPh>
    <phoneticPr fontId="11"/>
  </si>
  <si>
    <t>チーム名</t>
    <rPh sb="3" eb="4">
      <t>メイ</t>
    </rPh>
    <phoneticPr fontId="11"/>
  </si>
  <si>
    <t>A</t>
    <phoneticPr fontId="11"/>
  </si>
  <si>
    <t>B</t>
    <phoneticPr fontId="11"/>
  </si>
  <si>
    <t>C</t>
    <phoneticPr fontId="11"/>
  </si>
  <si>
    <t>団体番号</t>
    <rPh sb="0" eb="2">
      <t>ダンタイ</t>
    </rPh>
    <rPh sb="2" eb="4">
      <t>バンゴウ</t>
    </rPh>
    <phoneticPr fontId="11"/>
  </si>
  <si>
    <r>
      <t>リレー出場数</t>
    </r>
    <r>
      <rPr>
        <sz val="6"/>
        <rFont val="ＭＳ Ｐ明朝"/>
        <family val="1"/>
      </rPr>
      <t>（一般）</t>
    </r>
    <rPh sb="3" eb="6">
      <t>シュツジョウスウ</t>
    </rPh>
    <rPh sb="7" eb="9">
      <t>イッパン</t>
    </rPh>
    <phoneticPr fontId="11"/>
  </si>
  <si>
    <t>一般男</t>
    <rPh sb="0" eb="3">
      <t>イッパンオトコ</t>
    </rPh>
    <phoneticPr fontId="11"/>
  </si>
  <si>
    <t>一般女</t>
    <rPh sb="0" eb="3">
      <t>イッパンオンナ</t>
    </rPh>
    <phoneticPr fontId="11"/>
  </si>
  <si>
    <t>小学生男</t>
    <rPh sb="0" eb="4">
      <t>ショウガクセイオトコ</t>
    </rPh>
    <phoneticPr fontId="11"/>
  </si>
  <si>
    <t>小学生女</t>
    <rPh sb="0" eb="4">
      <t>ショウガクセイオンナ</t>
    </rPh>
    <phoneticPr fontId="11"/>
  </si>
  <si>
    <t>中学生男</t>
    <rPh sb="0" eb="4">
      <t>チュウガクセイオトコ</t>
    </rPh>
    <phoneticPr fontId="11"/>
  </si>
  <si>
    <t>中学生女</t>
    <rPh sb="0" eb="3">
      <t>チュウガクセイ</t>
    </rPh>
    <rPh sb="3" eb="4">
      <t>オンナ</t>
    </rPh>
    <phoneticPr fontId="11"/>
  </si>
  <si>
    <t>高校生男</t>
    <rPh sb="0" eb="3">
      <t>コウコウセイ</t>
    </rPh>
    <rPh sb="3" eb="4">
      <t>オトコ</t>
    </rPh>
    <phoneticPr fontId="11"/>
  </si>
  <si>
    <t>高校生女</t>
    <rPh sb="0" eb="3">
      <t>コウコウセイ</t>
    </rPh>
    <rPh sb="3" eb="4">
      <t>オンナ</t>
    </rPh>
    <phoneticPr fontId="11"/>
  </si>
  <si>
    <t>住　所</t>
    <rPh sb="0" eb="1">
      <t>ジュウ</t>
    </rPh>
    <rPh sb="2" eb="3">
      <t>ショ</t>
    </rPh>
    <phoneticPr fontId="1"/>
  </si>
  <si>
    <t>携　帯
電　話</t>
    <rPh sb="0" eb="1">
      <t>ケイ</t>
    </rPh>
    <rPh sb="2" eb="3">
      <t>オビ</t>
    </rPh>
    <rPh sb="4" eb="5">
      <t>デン</t>
    </rPh>
    <rPh sb="6" eb="7">
      <t>ハナシ</t>
    </rPh>
    <phoneticPr fontId="1"/>
  </si>
  <si>
    <r>
      <t>スポーツ少年団
登録の有無
（○・×） 　</t>
    </r>
    <r>
      <rPr>
        <sz val="8"/>
        <color rgb="FFFF0000"/>
        <rFont val="ＭＳ Ｐ明朝"/>
        <family val="1"/>
      </rPr>
      <t>必須</t>
    </r>
    <rPh sb="21" eb="23">
      <t>ヒッスウ</t>
    </rPh>
    <phoneticPr fontId="11"/>
  </si>
  <si>
    <t>一般男</t>
    <rPh sb="0" eb="2">
      <t>イッパン</t>
    </rPh>
    <rPh sb="2" eb="3">
      <t>オトコ</t>
    </rPh>
    <phoneticPr fontId="11"/>
  </si>
  <si>
    <t xml:space="preserve">  </t>
    <phoneticPr fontId="11"/>
  </si>
  <si>
    <t>※名前には必ずフリガナをつけてください。</t>
    <rPh sb="1" eb="3">
      <t>ナマエ</t>
    </rPh>
    <rPh sb="5" eb="6">
      <t>カナラ</t>
    </rPh>
    <phoneticPr fontId="11"/>
  </si>
  <si>
    <t>審判</t>
    <rPh sb="0" eb="2">
      <t>シンパン</t>
    </rPh>
    <phoneticPr fontId="11"/>
  </si>
  <si>
    <t>審判資格の有無
（○・×）</t>
    <phoneticPr fontId="11"/>
  </si>
  <si>
    <t>公益財団法人　  広島県スポーツ協会長</t>
    <rPh sb="9" eb="12">
      <t>ヒロシマケン</t>
    </rPh>
    <rPh sb="16" eb="19">
      <t>キョウカイチョウ</t>
    </rPh>
    <phoneticPr fontId="11"/>
  </si>
  <si>
    <t>様</t>
    <rPh sb="0" eb="1">
      <t>サマ</t>
    </rPh>
    <phoneticPr fontId="11"/>
  </si>
  <si>
    <t>第</t>
    <rPh sb="0" eb="1">
      <t>ダイ</t>
    </rPh>
    <phoneticPr fontId="11"/>
  </si>
  <si>
    <t>回</t>
    <rPh sb="0" eb="1">
      <t>カイ</t>
    </rPh>
    <phoneticPr fontId="11"/>
  </si>
  <si>
    <t>広島県民スポーツ大会　陸上競技総括申込書</t>
    <phoneticPr fontId="11"/>
  </si>
  <si>
    <t>広島県民スポーツ大会　陸上競技参加者名簿</t>
    <phoneticPr fontId="11"/>
  </si>
  <si>
    <t>広島県民スポーツ大会　陸上競技リレー申込書</t>
    <phoneticPr fontId="11"/>
  </si>
  <si>
    <t>小学生</t>
    <phoneticPr fontId="11"/>
  </si>
  <si>
    <r>
      <t xml:space="preserve">種　目
</t>
    </r>
    <r>
      <rPr>
        <sz val="8"/>
        <rFont val="ＭＳ Ｐ明朝"/>
        <family val="1"/>
      </rPr>
      <t>（リレー）</t>
    </r>
    <rPh sb="0" eb="1">
      <t>タネ</t>
    </rPh>
    <rPh sb="2" eb="3">
      <t>メ</t>
    </rPh>
    <phoneticPr fontId="11"/>
  </si>
  <si>
    <t>市・町スポーツ協会会長</t>
    <rPh sb="0" eb="1">
      <t>シ</t>
    </rPh>
    <rPh sb="2" eb="3">
      <t>チョウ</t>
    </rPh>
    <rPh sb="7" eb="9">
      <t>キョウカイ</t>
    </rPh>
    <rPh sb="9" eb="11">
      <t>カイチョウ</t>
    </rPh>
    <phoneticPr fontId="11"/>
  </si>
  <si>
    <t>市・町名を入力してください</t>
    <rPh sb="0" eb="1">
      <t>シ</t>
    </rPh>
    <rPh sb="2" eb="4">
      <t>チョウメイ</t>
    </rPh>
    <rPh sb="5" eb="7">
      <t>ニュウリョク</t>
    </rPh>
    <phoneticPr fontId="20"/>
  </si>
  <si>
    <t>クラブ名を入力してください</t>
    <rPh sb="3" eb="4">
      <t>メイ</t>
    </rPh>
    <rPh sb="5" eb="7">
      <t>ニュウリョク</t>
    </rPh>
    <phoneticPr fontId="20"/>
  </si>
  <si>
    <t>名前</t>
    <rPh sb="0" eb="2">
      <t>ナマエ</t>
    </rPh>
    <phoneticPr fontId="20"/>
  </si>
  <si>
    <t>住所</t>
    <rPh sb="0" eb="2">
      <t>ジュウショ</t>
    </rPh>
    <phoneticPr fontId="20"/>
  </si>
  <si>
    <t>〒</t>
    <phoneticPr fontId="20"/>
  </si>
  <si>
    <t>スポーツ協会長名</t>
    <rPh sb="4" eb="8">
      <t>キョウカイチョウメイ</t>
    </rPh>
    <phoneticPr fontId="20"/>
  </si>
  <si>
    <t>スポーツ少年団本部長名</t>
    <rPh sb="4" eb="11">
      <t>ショウネンダンホンブチョウメイ</t>
    </rPh>
    <phoneticPr fontId="20"/>
  </si>
  <si>
    <t>申込年月日を入力してください</t>
    <rPh sb="0" eb="5">
      <t>モウシコミネンガッピ</t>
    </rPh>
    <rPh sb="6" eb="8">
      <t>ニュウリョク</t>
    </rPh>
    <phoneticPr fontId="20"/>
  </si>
  <si>
    <t>連絡先：</t>
    <rPh sb="0" eb="3">
      <t>レンラクサキ</t>
    </rPh>
    <phoneticPr fontId="11"/>
  </si>
  <si>
    <t>携帯電話</t>
    <rPh sb="0" eb="4">
      <t>ケイタイデンワ</t>
    </rPh>
    <phoneticPr fontId="20"/>
  </si>
  <si>
    <t>携帯電話</t>
    <rPh sb="0" eb="4">
      <t>ケイタイデンワ</t>
    </rPh>
    <phoneticPr fontId="11"/>
  </si>
  <si>
    <t>固定電話</t>
    <rPh sb="0" eb="2">
      <t>コテイ</t>
    </rPh>
    <rPh sb="2" eb="4">
      <t>デンワ</t>
    </rPh>
    <phoneticPr fontId="11"/>
  </si>
  <si>
    <t>自宅電話</t>
    <rPh sb="0" eb="2">
      <t>ジタク</t>
    </rPh>
    <rPh sb="2" eb="4">
      <t>デンワ</t>
    </rPh>
    <phoneticPr fontId="11"/>
  </si>
  <si>
    <t>自宅電話</t>
    <rPh sb="0" eb="2">
      <t>ジタク</t>
    </rPh>
    <rPh sb="2" eb="4">
      <t>デンワ</t>
    </rPh>
    <phoneticPr fontId="20"/>
  </si>
  <si>
    <t>監督名を入力してください</t>
    <rPh sb="0" eb="3">
      <t>カントクメイ</t>
    </rPh>
    <rPh sb="4" eb="6">
      <t>ニュウリョク</t>
    </rPh>
    <phoneticPr fontId="20"/>
  </si>
  <si>
    <t>審判員を入力してください</t>
    <rPh sb="0" eb="3">
      <t>シンパンイン</t>
    </rPh>
    <rPh sb="4" eb="6">
      <t>ニュウリョク</t>
    </rPh>
    <phoneticPr fontId="20"/>
  </si>
  <si>
    <t>フリガナ</t>
    <phoneticPr fontId="20"/>
  </si>
  <si>
    <t>資格の有無</t>
    <rPh sb="0" eb="2">
      <t>シカク</t>
    </rPh>
    <rPh sb="3" eb="5">
      <t>ウム</t>
    </rPh>
    <phoneticPr fontId="20"/>
  </si>
  <si>
    <t>№5</t>
    <phoneticPr fontId="11"/>
  </si>
  <si>
    <t>№6</t>
    <phoneticPr fontId="11"/>
  </si>
  <si>
    <r>
      <t xml:space="preserve">種　目
</t>
    </r>
    <r>
      <rPr>
        <sz val="7"/>
        <rFont val="ＭＳ Ｐ明朝"/>
        <family val="1"/>
      </rPr>
      <t>（リレー以外）</t>
    </r>
    <rPh sb="0" eb="1">
      <t>タネ</t>
    </rPh>
    <rPh sb="2" eb="3">
      <t>メ</t>
    </rPh>
    <rPh sb="8" eb="10">
      <t>イガイ</t>
    </rPh>
    <phoneticPr fontId="11"/>
  </si>
  <si>
    <t>記録</t>
    <rPh sb="0" eb="2">
      <t>キロク</t>
    </rPh>
    <phoneticPr fontId="11"/>
  </si>
  <si>
    <r>
      <t xml:space="preserve">記　録
</t>
    </r>
    <r>
      <rPr>
        <sz val="7"/>
        <rFont val="ＭＳ Ｐ明朝"/>
        <family val="1"/>
      </rPr>
      <t>（リレー以外）</t>
    </r>
    <rPh sb="0" eb="1">
      <t>キ</t>
    </rPh>
    <rPh sb="2" eb="3">
      <t>ト</t>
    </rPh>
    <rPh sb="8" eb="10">
      <t>イガイ</t>
    </rPh>
    <phoneticPr fontId="11"/>
  </si>
  <si>
    <t>№</t>
    <phoneticPr fontId="20"/>
  </si>
  <si>
    <t>№ｶｰﾄﾞ</t>
    <phoneticPr fontId="20"/>
  </si>
  <si>
    <t>種別</t>
    <rPh sb="0" eb="2">
      <t>シュベツ</t>
    </rPh>
    <phoneticPr fontId="20"/>
  </si>
  <si>
    <t>種目</t>
    <rPh sb="0" eb="2">
      <t>シュモク</t>
    </rPh>
    <phoneticPr fontId="20"/>
  </si>
  <si>
    <t>記録</t>
    <rPh sb="0" eb="2">
      <t>キロク</t>
    </rPh>
    <phoneticPr fontId="20"/>
  </si>
  <si>
    <t>一般の部</t>
    <rPh sb="0" eb="2">
      <t>イッパン</t>
    </rPh>
    <rPh sb="3" eb="4">
      <t>ブ</t>
    </rPh>
    <phoneticPr fontId="11"/>
  </si>
  <si>
    <t>スポーツ少年団の部</t>
    <rPh sb="4" eb="7">
      <t>ショウネンダン</t>
    </rPh>
    <rPh sb="8" eb="9">
      <t>ブ</t>
    </rPh>
    <phoneticPr fontId="11"/>
  </si>
  <si>
    <t>団体番号を入力してください。（シート「団体番号一覧」から探してください。ない場合は、県スポーツ協会に問合せをしてください。Tel  082-221－4600 ）</t>
    <rPh sb="0" eb="4">
      <t>ダンタイバンゴウ</t>
    </rPh>
    <rPh sb="5" eb="7">
      <t>ニュウリョク</t>
    </rPh>
    <rPh sb="19" eb="25">
      <t>ダンタイバンゴウイチラン</t>
    </rPh>
    <rPh sb="28" eb="29">
      <t>サガ</t>
    </rPh>
    <phoneticPr fontId="20"/>
  </si>
  <si>
    <t>市町名</t>
    <rPh sb="0" eb="3">
      <t>シチョウメイ</t>
    </rPh>
    <phoneticPr fontId="20"/>
  </si>
  <si>
    <t>クラブ名</t>
    <rPh sb="3" eb="4">
      <t>メイ</t>
    </rPh>
    <phoneticPr fontId="20"/>
  </si>
  <si>
    <t>性別</t>
    <rPh sb="0" eb="2">
      <t>セイベツ</t>
    </rPh>
    <phoneticPr fontId="20"/>
  </si>
  <si>
    <t>学年
年齢</t>
    <rPh sb="0" eb="2">
      <t>ガクネン</t>
    </rPh>
    <rPh sb="3" eb="5">
      <t>ネンレイ</t>
    </rPh>
    <phoneticPr fontId="20"/>
  </si>
  <si>
    <t>市町名</t>
    <rPh sb="0" eb="2">
      <t>シマチ</t>
    </rPh>
    <rPh sb="2" eb="3">
      <t>メイ</t>
    </rPh>
    <phoneticPr fontId="20"/>
  </si>
  <si>
    <t>チーム名</t>
    <rPh sb="3" eb="4">
      <t>メイ</t>
    </rPh>
    <phoneticPr fontId="20"/>
  </si>
  <si>
    <t>A</t>
    <phoneticPr fontId="20"/>
  </si>
  <si>
    <t>B</t>
    <phoneticPr fontId="20"/>
  </si>
  <si>
    <t>C</t>
    <phoneticPr fontId="20"/>
  </si>
  <si>
    <t>男子Aチーム</t>
    <rPh sb="0" eb="2">
      <t>ダンシ</t>
    </rPh>
    <phoneticPr fontId="20"/>
  </si>
  <si>
    <t>男子Bチーム</t>
    <rPh sb="0" eb="2">
      <t>ダンシ</t>
    </rPh>
    <phoneticPr fontId="20"/>
  </si>
  <si>
    <t>男子Cチーム</t>
    <rPh sb="0" eb="2">
      <t>ダンシ</t>
    </rPh>
    <phoneticPr fontId="20"/>
  </si>
  <si>
    <t>女子Aチーム</t>
    <rPh sb="0" eb="2">
      <t>ジョシ</t>
    </rPh>
    <phoneticPr fontId="20"/>
  </si>
  <si>
    <t>女子Bチーム</t>
    <rPh sb="0" eb="2">
      <t>ジョシ</t>
    </rPh>
    <phoneticPr fontId="20"/>
  </si>
  <si>
    <t>女子Cチーム</t>
    <rPh sb="0" eb="2">
      <t>ジョシ</t>
    </rPh>
    <phoneticPr fontId="20"/>
  </si>
  <si>
    <t>団体番号</t>
    <rPh sb="0" eb="4">
      <t>ダンタイバンゴウ</t>
    </rPh>
    <phoneticPr fontId="11"/>
  </si>
  <si>
    <t>スポ少登録あり</t>
    <rPh sb="2" eb="3">
      <t>ショウ</t>
    </rPh>
    <rPh sb="3" eb="5">
      <t>トウロク</t>
    </rPh>
    <phoneticPr fontId="11"/>
  </si>
  <si>
    <t>スポ少登録なし</t>
    <rPh sb="2" eb="5">
      <t>ショウトウロク</t>
    </rPh>
    <phoneticPr fontId="11"/>
  </si>
  <si>
    <r>
      <t>参加料</t>
    </r>
    <r>
      <rPr>
        <sz val="10"/>
        <rFont val="ＭＳ Ｐ明朝"/>
        <family val="1"/>
      </rPr>
      <t>（単位：円）</t>
    </r>
    <rPh sb="0" eb="3">
      <t>サンカリョウ</t>
    </rPh>
    <rPh sb="4" eb="6">
      <t>タンイ</t>
    </rPh>
    <rPh sb="7" eb="8">
      <t>エン</t>
    </rPh>
    <phoneticPr fontId="11"/>
  </si>
  <si>
    <t>****</t>
    <phoneticPr fontId="11"/>
  </si>
  <si>
    <t>〇</t>
    <phoneticPr fontId="11"/>
  </si>
  <si>
    <t>スポ少登録の有無</t>
    <rPh sb="2" eb="3">
      <t>ショウ</t>
    </rPh>
    <rPh sb="3" eb="5">
      <t>トウロク</t>
    </rPh>
    <rPh sb="6" eb="8">
      <t>ウム</t>
    </rPh>
    <phoneticPr fontId="20"/>
  </si>
  <si>
    <t>広島市</t>
    <rPh sb="0" eb="3">
      <t>ヒロシマシ</t>
    </rPh>
    <phoneticPr fontId="53"/>
  </si>
  <si>
    <t>廿日市市</t>
    <rPh sb="0" eb="4">
      <t>ハツカイチシ</t>
    </rPh>
    <phoneticPr fontId="53"/>
  </si>
  <si>
    <t>団体名</t>
    <rPh sb="0" eb="3">
      <t>ダンタイメイ</t>
    </rPh>
    <phoneticPr fontId="53"/>
  </si>
  <si>
    <t>団体番号</t>
    <rPh sb="0" eb="2">
      <t>ダンタイ</t>
    </rPh>
    <rPh sb="2" eb="4">
      <t>バンゴウ</t>
    </rPh>
    <phoneticPr fontId="53"/>
  </si>
  <si>
    <t>登録番号</t>
    <rPh sb="0" eb="4">
      <t>トウロクバンゴウ</t>
    </rPh>
    <phoneticPr fontId="53"/>
  </si>
  <si>
    <t>chaskiジュニア</t>
    <phoneticPr fontId="53"/>
  </si>
  <si>
    <t>～</t>
    <phoneticPr fontId="53"/>
  </si>
  <si>
    <t>大野西小学校</t>
    <phoneticPr fontId="53"/>
  </si>
  <si>
    <t>広島ジュニアオリンピアクラブ</t>
    <rPh sb="0" eb="2">
      <t>ヒロシマ</t>
    </rPh>
    <phoneticPr fontId="53"/>
  </si>
  <si>
    <t>古田中学校</t>
    <rPh sb="0" eb="5">
      <t>フルタチュウガッコウ</t>
    </rPh>
    <phoneticPr fontId="53"/>
  </si>
  <si>
    <t>アトレティカ広島</t>
    <rPh sb="6" eb="8">
      <t>ヒロシマ</t>
    </rPh>
    <phoneticPr fontId="53"/>
  </si>
  <si>
    <t>中野東</t>
    <phoneticPr fontId="53"/>
  </si>
  <si>
    <t>中筋スポーツ少年団</t>
    <rPh sb="0" eb="2">
      <t>ナカスジ</t>
    </rPh>
    <rPh sb="6" eb="9">
      <t>ショウネンダン</t>
    </rPh>
    <phoneticPr fontId="53"/>
  </si>
  <si>
    <t>石内南ＳＫＲＣ</t>
    <phoneticPr fontId="53"/>
  </si>
  <si>
    <t>尾道市</t>
    <rPh sb="0" eb="3">
      <t>オノミチシ</t>
    </rPh>
    <phoneticPr fontId="53"/>
  </si>
  <si>
    <t>安佐中学校</t>
    <rPh sb="0" eb="5">
      <t>アサチュウガッコウ</t>
    </rPh>
    <phoneticPr fontId="53"/>
  </si>
  <si>
    <t>高須ジュニアスポーツクラブ</t>
    <rPh sb="0" eb="2">
      <t>タカス</t>
    </rPh>
    <phoneticPr fontId="53"/>
  </si>
  <si>
    <t>吉和AC</t>
    <rPh sb="0" eb="2">
      <t>ヨシワ</t>
    </rPh>
    <phoneticPr fontId="53"/>
  </si>
  <si>
    <t>セトナミスポーツクラブ</t>
    <phoneticPr fontId="53"/>
  </si>
  <si>
    <t>因北陸上</t>
    <rPh sb="0" eb="2">
      <t>インホク</t>
    </rPh>
    <rPh sb="2" eb="4">
      <t>リクジョウ</t>
    </rPh>
    <phoneticPr fontId="53"/>
  </si>
  <si>
    <t>御調西小陸上部</t>
    <rPh sb="0" eb="2">
      <t>ミツギ</t>
    </rPh>
    <rPh sb="2" eb="3">
      <t>ニシ</t>
    </rPh>
    <rPh sb="3" eb="4">
      <t>ショウ</t>
    </rPh>
    <rPh sb="4" eb="7">
      <t>リクジョウブ</t>
    </rPh>
    <phoneticPr fontId="53"/>
  </si>
  <si>
    <t>福山市</t>
    <rPh sb="0" eb="3">
      <t>フクヤマシ</t>
    </rPh>
    <phoneticPr fontId="53"/>
  </si>
  <si>
    <t>因島南中学校</t>
    <rPh sb="0" eb="2">
      <t>インノシマ</t>
    </rPh>
    <rPh sb="2" eb="6">
      <t>ミナミチュウガッコウ</t>
    </rPh>
    <phoneticPr fontId="53"/>
  </si>
  <si>
    <t>びんごWAC</t>
    <phoneticPr fontId="53"/>
  </si>
  <si>
    <t>竹尋アスリートクラブ</t>
    <rPh sb="0" eb="1">
      <t>タケ</t>
    </rPh>
    <rPh sb="1" eb="2">
      <t>タズ</t>
    </rPh>
    <phoneticPr fontId="53"/>
  </si>
  <si>
    <t>中条走ろう会</t>
    <rPh sb="0" eb="2">
      <t>ナカジョウ</t>
    </rPh>
    <rPh sb="2" eb="3">
      <t>ハシ</t>
    </rPh>
    <rPh sb="5" eb="6">
      <t>カイ</t>
    </rPh>
    <phoneticPr fontId="53"/>
  </si>
  <si>
    <t>御野陸上スポーツ少年団</t>
    <rPh sb="0" eb="1">
      <t>オン</t>
    </rPh>
    <rPh sb="1" eb="2">
      <t>ノ</t>
    </rPh>
    <rPh sb="2" eb="4">
      <t>リクジョウ</t>
    </rPh>
    <rPh sb="8" eb="11">
      <t>ショウネンダン</t>
    </rPh>
    <phoneticPr fontId="53"/>
  </si>
  <si>
    <t>神辺走ろう会</t>
    <rPh sb="0" eb="2">
      <t>カンナベ</t>
    </rPh>
    <rPh sb="2" eb="3">
      <t>ハシ</t>
    </rPh>
    <rPh sb="5" eb="6">
      <t>カイ</t>
    </rPh>
    <phoneticPr fontId="53"/>
  </si>
  <si>
    <t>湯田陸上</t>
    <rPh sb="0" eb="4">
      <t>ユダリクジョウ</t>
    </rPh>
    <phoneticPr fontId="53"/>
  </si>
  <si>
    <t>新涯JACスポーツ少年団</t>
    <rPh sb="0" eb="2">
      <t>シンガイ</t>
    </rPh>
    <rPh sb="9" eb="12">
      <t>ショウネンダン</t>
    </rPh>
    <phoneticPr fontId="53"/>
  </si>
  <si>
    <t>福山ジュニア陸上クラブ</t>
    <rPh sb="0" eb="2">
      <t>フクヤマ</t>
    </rPh>
    <rPh sb="6" eb="8">
      <t>リクジョウ</t>
    </rPh>
    <phoneticPr fontId="53"/>
  </si>
  <si>
    <t>江田島市</t>
    <rPh sb="0" eb="4">
      <t>エタジマシ</t>
    </rPh>
    <phoneticPr fontId="53"/>
  </si>
  <si>
    <t>川口東</t>
    <rPh sb="0" eb="3">
      <t>カワグチヒガシ</t>
    </rPh>
    <phoneticPr fontId="53"/>
  </si>
  <si>
    <t>本郷陸上クラブスポーツ少年団</t>
    <phoneticPr fontId="53"/>
  </si>
  <si>
    <t>大柿陸上クラブ</t>
    <rPh sb="0" eb="2">
      <t>オオガキ</t>
    </rPh>
    <rPh sb="2" eb="4">
      <t>リクジョウ</t>
    </rPh>
    <phoneticPr fontId="53"/>
  </si>
  <si>
    <t>呉市</t>
    <rPh sb="0" eb="2">
      <t>クレシ</t>
    </rPh>
    <phoneticPr fontId="53"/>
  </si>
  <si>
    <t>東広島市</t>
    <rPh sb="0" eb="4">
      <t>ヒガシヒロシマシ</t>
    </rPh>
    <phoneticPr fontId="53"/>
  </si>
  <si>
    <t>くれJAC</t>
    <phoneticPr fontId="53"/>
  </si>
  <si>
    <t>東広島TFC</t>
    <rPh sb="0" eb="3">
      <t>ヒガシヒロシマ</t>
    </rPh>
    <phoneticPr fontId="53"/>
  </si>
  <si>
    <t>アクアパーク</t>
    <phoneticPr fontId="53"/>
  </si>
  <si>
    <t>東広島市陸協</t>
    <rPh sb="0" eb="6">
      <t>ヒガシヒロシマシリッキョウ</t>
    </rPh>
    <phoneticPr fontId="53"/>
  </si>
  <si>
    <t>SHIFT　UP</t>
    <phoneticPr fontId="53"/>
  </si>
  <si>
    <t>ゲールランニングクラブ</t>
    <phoneticPr fontId="53"/>
  </si>
  <si>
    <t>竹原市</t>
    <rPh sb="0" eb="3">
      <t>タケハラシ</t>
    </rPh>
    <phoneticPr fontId="53"/>
  </si>
  <si>
    <t>UPHILL</t>
    <phoneticPr fontId="53"/>
  </si>
  <si>
    <t>豊栄中学校</t>
    <phoneticPr fontId="53"/>
  </si>
  <si>
    <t>竹原市陸協</t>
    <rPh sb="0" eb="5">
      <t>タケハラシリッキョウ</t>
    </rPh>
    <phoneticPr fontId="53"/>
  </si>
  <si>
    <t>三次市</t>
    <rPh sb="0" eb="3">
      <t>ミヨシシ</t>
    </rPh>
    <phoneticPr fontId="53"/>
  </si>
  <si>
    <t>三次市立三次中学校</t>
    <rPh sb="0" eb="4">
      <t>ミヨシシリツ</t>
    </rPh>
    <rPh sb="4" eb="9">
      <t>ミヨシチュウガッコウ</t>
    </rPh>
    <phoneticPr fontId="53"/>
  </si>
  <si>
    <t>三原市</t>
    <rPh sb="0" eb="3">
      <t>ミハラシ</t>
    </rPh>
    <phoneticPr fontId="53"/>
  </si>
  <si>
    <t>広島県立三次中学校</t>
    <rPh sb="0" eb="4">
      <t>ヒロシマケンリツ</t>
    </rPh>
    <rPh sb="4" eb="9">
      <t>ミヨシチュウガッコウ</t>
    </rPh>
    <phoneticPr fontId="53"/>
  </si>
  <si>
    <t>三次市立甲奴小学校</t>
    <rPh sb="0" eb="4">
      <t>ミヨシシリツ</t>
    </rPh>
    <rPh sb="4" eb="6">
      <t>コウヌ</t>
    </rPh>
    <rPh sb="6" eb="9">
      <t>ショウガッコウ</t>
    </rPh>
    <phoneticPr fontId="53"/>
  </si>
  <si>
    <t>三原陸上</t>
    <rPh sb="0" eb="2">
      <t>ミハラ</t>
    </rPh>
    <rPh sb="2" eb="4">
      <t>リクジョウ</t>
    </rPh>
    <phoneticPr fontId="53"/>
  </si>
  <si>
    <t>三次市立十日市小学校</t>
    <rPh sb="0" eb="4">
      <t>ミヨシシリツ</t>
    </rPh>
    <rPh sb="4" eb="10">
      <t>トウカイチショウガッコウ</t>
    </rPh>
    <phoneticPr fontId="53"/>
  </si>
  <si>
    <t>三原市体協</t>
    <rPh sb="0" eb="3">
      <t>ミハラシ</t>
    </rPh>
    <rPh sb="3" eb="5">
      <t>タイキョウ</t>
    </rPh>
    <phoneticPr fontId="53"/>
  </si>
  <si>
    <t>三次市立吉舎小学校</t>
    <rPh sb="0" eb="9">
      <t>ミヨシシリツキサショウガッコウ</t>
    </rPh>
    <phoneticPr fontId="53"/>
  </si>
  <si>
    <t>三次市立作木小学校</t>
    <rPh sb="0" eb="4">
      <t>ミヨシシリツ</t>
    </rPh>
    <rPh sb="4" eb="9">
      <t>サクギショウガッコウ</t>
    </rPh>
    <phoneticPr fontId="53"/>
  </si>
  <si>
    <t>酒河</t>
    <phoneticPr fontId="53"/>
  </si>
  <si>
    <t>庄原市</t>
    <rPh sb="0" eb="3">
      <t>ショウバラシ</t>
    </rPh>
    <phoneticPr fontId="53"/>
  </si>
  <si>
    <t>大和町</t>
    <rPh sb="0" eb="3">
      <t>ダイワチョウ</t>
    </rPh>
    <phoneticPr fontId="53"/>
  </si>
  <si>
    <t>海田町</t>
    <rPh sb="0" eb="3">
      <t>カイタチョウ</t>
    </rPh>
    <phoneticPr fontId="53"/>
  </si>
  <si>
    <t>織田幹雄スポーツクラブ</t>
    <rPh sb="0" eb="4">
      <t>オダミキオ</t>
    </rPh>
    <phoneticPr fontId="53"/>
  </si>
  <si>
    <t>海田小学校</t>
    <phoneticPr fontId="53"/>
  </si>
  <si>
    <t>海田東小学校</t>
    <phoneticPr fontId="53"/>
  </si>
  <si>
    <t>海田南小</t>
    <phoneticPr fontId="53"/>
  </si>
  <si>
    <t>府中町</t>
    <rPh sb="0" eb="3">
      <t>フチュウチョウ</t>
    </rPh>
    <phoneticPr fontId="53"/>
  </si>
  <si>
    <t>府中空城</t>
    <rPh sb="0" eb="2">
      <t>フチュウ</t>
    </rPh>
    <rPh sb="2" eb="4">
      <t>ソラシロ</t>
    </rPh>
    <phoneticPr fontId="53"/>
  </si>
  <si>
    <t>坂町</t>
    <rPh sb="0" eb="2">
      <t>サカチョウ</t>
    </rPh>
    <phoneticPr fontId="53"/>
  </si>
  <si>
    <t>坂ジュニア陸上スポーツ少年団</t>
    <rPh sb="0" eb="1">
      <t>サカ</t>
    </rPh>
    <rPh sb="5" eb="7">
      <t>リクジョウ</t>
    </rPh>
    <rPh sb="11" eb="14">
      <t>ショウネンダン</t>
    </rPh>
    <phoneticPr fontId="53"/>
  </si>
  <si>
    <t>北広島町</t>
    <rPh sb="0" eb="4">
      <t>キタヒロシマチョウ</t>
    </rPh>
    <phoneticPr fontId="53"/>
  </si>
  <si>
    <t>雲月スポーツ少年団</t>
    <phoneticPr fontId="53"/>
  </si>
  <si>
    <t>大崎上島町</t>
    <rPh sb="0" eb="2">
      <t>オオサキ</t>
    </rPh>
    <rPh sb="2" eb="5">
      <t>カミジマチョウ</t>
    </rPh>
    <phoneticPr fontId="53"/>
  </si>
  <si>
    <t>サンフラワーSC</t>
    <phoneticPr fontId="53"/>
  </si>
  <si>
    <t>大崎水泳陸上クラブ</t>
    <rPh sb="0" eb="2">
      <t>オオサキ</t>
    </rPh>
    <rPh sb="2" eb="4">
      <t>スイエイ</t>
    </rPh>
    <rPh sb="4" eb="6">
      <t>リクジョウ</t>
    </rPh>
    <phoneticPr fontId="53"/>
  </si>
  <si>
    <t>広島商船高等専門学校</t>
    <phoneticPr fontId="53"/>
  </si>
  <si>
    <t>№</t>
    <phoneticPr fontId="11"/>
  </si>
  <si>
    <t>小学生男子申込書</t>
    <rPh sb="0" eb="3">
      <t>ショウガクセイ</t>
    </rPh>
    <rPh sb="3" eb="5">
      <t>ダンシ</t>
    </rPh>
    <rPh sb="5" eb="8">
      <t>モウシコミショ</t>
    </rPh>
    <phoneticPr fontId="20"/>
  </si>
  <si>
    <t>小学生女子申込書</t>
    <rPh sb="0" eb="3">
      <t>ショウガクセイ</t>
    </rPh>
    <rPh sb="3" eb="5">
      <t>ジョシ</t>
    </rPh>
    <rPh sb="5" eb="8">
      <t>モウシコミショ</t>
    </rPh>
    <phoneticPr fontId="20"/>
  </si>
  <si>
    <t>中学生男子申込書</t>
    <rPh sb="0" eb="3">
      <t>チュウガクセイ</t>
    </rPh>
    <rPh sb="3" eb="5">
      <t>ダンシ</t>
    </rPh>
    <rPh sb="5" eb="8">
      <t>モウシコミショ</t>
    </rPh>
    <phoneticPr fontId="20"/>
  </si>
  <si>
    <t>中学生女子申込書</t>
    <rPh sb="0" eb="3">
      <t>チュウガクセイ</t>
    </rPh>
    <rPh sb="3" eb="5">
      <t>ジョシ</t>
    </rPh>
    <rPh sb="5" eb="8">
      <t>モウシコミショ</t>
    </rPh>
    <phoneticPr fontId="20"/>
  </si>
  <si>
    <t>高校生男子申込書</t>
    <rPh sb="0" eb="3">
      <t>コウコウセイ</t>
    </rPh>
    <rPh sb="3" eb="5">
      <t>ダンシ</t>
    </rPh>
    <rPh sb="5" eb="8">
      <t>モウシコミショ</t>
    </rPh>
    <phoneticPr fontId="20"/>
  </si>
  <si>
    <t>高校生女子申込書</t>
    <rPh sb="0" eb="3">
      <t>コウコウセイ</t>
    </rPh>
    <rPh sb="3" eb="5">
      <t>ジョシ</t>
    </rPh>
    <rPh sb="5" eb="8">
      <t>モウシコミショ</t>
    </rPh>
    <phoneticPr fontId="20"/>
  </si>
  <si>
    <t>一般男子申込書</t>
    <rPh sb="0" eb="2">
      <t>イッパン</t>
    </rPh>
    <rPh sb="2" eb="4">
      <t>ダンシ</t>
    </rPh>
    <rPh sb="4" eb="7">
      <t>モウシコミショ</t>
    </rPh>
    <phoneticPr fontId="20"/>
  </si>
  <si>
    <t>一般女子申込書</t>
    <rPh sb="0" eb="2">
      <t>イッパン</t>
    </rPh>
    <rPh sb="2" eb="4">
      <t>ジョシ</t>
    </rPh>
    <rPh sb="4" eb="7">
      <t>モウシコミショ</t>
    </rPh>
    <phoneticPr fontId="20"/>
  </si>
  <si>
    <t>小学生申込</t>
    <rPh sb="0" eb="3">
      <t>ショウガクセイ</t>
    </rPh>
    <rPh sb="3" eb="5">
      <t>モウシコミ</t>
    </rPh>
    <phoneticPr fontId="11"/>
  </si>
  <si>
    <t>中学生申込</t>
    <rPh sb="0" eb="3">
      <t>チュウガクセイ</t>
    </rPh>
    <rPh sb="3" eb="5">
      <t>モウシコミ</t>
    </rPh>
    <phoneticPr fontId="11"/>
  </si>
  <si>
    <t>高校生申込</t>
    <rPh sb="0" eb="3">
      <t>コウコウセイ</t>
    </rPh>
    <rPh sb="3" eb="5">
      <t>モウシコミ</t>
    </rPh>
    <phoneticPr fontId="11"/>
  </si>
  <si>
    <t>一般申込</t>
    <rPh sb="0" eb="2">
      <t>イッパン</t>
    </rPh>
    <rPh sb="2" eb="4">
      <t>モウシコミ</t>
    </rPh>
    <phoneticPr fontId="11"/>
  </si>
  <si>
    <t>子</t>
    <phoneticPr fontId="20"/>
  </si>
  <si>
    <t>男</t>
    <phoneticPr fontId="20"/>
  </si>
  <si>
    <t>生</t>
    <phoneticPr fontId="20"/>
  </si>
  <si>
    <t>小</t>
    <rPh sb="0" eb="1">
      <t>ショウ</t>
    </rPh>
    <phoneticPr fontId="20"/>
  </si>
  <si>
    <t>学</t>
    <phoneticPr fontId="20"/>
  </si>
  <si>
    <t>中</t>
    <rPh sb="0" eb="1">
      <t>ナカ</t>
    </rPh>
    <phoneticPr fontId="20"/>
  </si>
  <si>
    <t>高</t>
    <rPh sb="0" eb="1">
      <t>タカ</t>
    </rPh>
    <phoneticPr fontId="20"/>
  </si>
  <si>
    <t>校</t>
    <rPh sb="0" eb="1">
      <t>コウ</t>
    </rPh>
    <phoneticPr fontId="20"/>
  </si>
  <si>
    <t>一</t>
    <rPh sb="0" eb="1">
      <t>イチ</t>
    </rPh>
    <phoneticPr fontId="20"/>
  </si>
  <si>
    <t>般</t>
    <rPh sb="0" eb="1">
      <t>ハン</t>
    </rPh>
    <phoneticPr fontId="20"/>
  </si>
  <si>
    <t>女</t>
    <rPh sb="0" eb="1">
      <t>オンナ</t>
    </rPh>
    <phoneticPr fontId="20"/>
  </si>
  <si>
    <t>学年</t>
    <rPh sb="0" eb="2">
      <t>ガクネン</t>
    </rPh>
    <phoneticPr fontId="20"/>
  </si>
  <si>
    <t>年齢</t>
    <rPh sb="0" eb="2">
      <t>ネンレイ</t>
    </rPh>
    <phoneticPr fontId="20"/>
  </si>
  <si>
    <t>小</t>
    <rPh sb="0" eb="1">
      <t>ショウ</t>
    </rPh>
    <phoneticPr fontId="11"/>
  </si>
  <si>
    <t>学</t>
    <rPh sb="0" eb="1">
      <t>ガク</t>
    </rPh>
    <phoneticPr fontId="11"/>
  </si>
  <si>
    <t>子</t>
    <rPh sb="0" eb="1">
      <t>コ</t>
    </rPh>
    <phoneticPr fontId="11"/>
  </si>
  <si>
    <t>中</t>
    <rPh sb="0" eb="1">
      <t>ナカ</t>
    </rPh>
    <phoneticPr fontId="11"/>
  </si>
  <si>
    <t>高</t>
    <rPh sb="0" eb="1">
      <t>コウ</t>
    </rPh>
    <phoneticPr fontId="11"/>
  </si>
  <si>
    <t>校</t>
    <rPh sb="0" eb="1">
      <t>コウ</t>
    </rPh>
    <phoneticPr fontId="11"/>
  </si>
  <si>
    <t>一</t>
    <rPh sb="0" eb="1">
      <t>イチ</t>
    </rPh>
    <phoneticPr fontId="11"/>
  </si>
  <si>
    <t>般</t>
    <rPh sb="0" eb="1">
      <t>ハン</t>
    </rPh>
    <phoneticPr fontId="11"/>
  </si>
  <si>
    <t>リレー出場数</t>
    <rPh sb="3" eb="6">
      <t>シュツジョウスウ</t>
    </rPh>
    <phoneticPr fontId="11"/>
  </si>
  <si>
    <t>中学生女子</t>
    <rPh sb="0" eb="5">
      <t>チュウガクセイジョシ</t>
    </rPh>
    <phoneticPr fontId="11"/>
  </si>
  <si>
    <t>高校生女子</t>
    <rPh sb="0" eb="3">
      <t>コウコウセイ</t>
    </rPh>
    <rPh sb="3" eb="5">
      <t>ジョシ</t>
    </rPh>
    <phoneticPr fontId="11"/>
  </si>
  <si>
    <t>一般女子</t>
    <rPh sb="0" eb="4">
      <t>イッパンジョシ</t>
    </rPh>
    <phoneticPr fontId="11"/>
  </si>
  <si>
    <t>人</t>
    <rPh sb="0" eb="1">
      <t>ニン</t>
    </rPh>
    <phoneticPr fontId="11"/>
  </si>
  <si>
    <t>一　般</t>
    <rPh sb="0" eb="1">
      <t>イチ</t>
    </rPh>
    <rPh sb="2" eb="3">
      <t>ハン</t>
    </rPh>
    <phoneticPr fontId="11"/>
  </si>
  <si>
    <t>監　督</t>
    <rPh sb="0" eb="1">
      <t>カン</t>
    </rPh>
    <rPh sb="2" eb="3">
      <t>トク</t>
    </rPh>
    <phoneticPr fontId="11"/>
  </si>
  <si>
    <t>51</t>
    <phoneticPr fontId="11"/>
  </si>
  <si>
    <r>
      <t>スポーツ協会長名及びスポーツ少年団本部長名を入力してください　</t>
    </r>
    <r>
      <rPr>
        <sz val="11"/>
        <color rgb="FFFF0000"/>
        <rFont val="ＭＳ Ｐ明朝"/>
        <family val="1"/>
        <charset val="128"/>
      </rPr>
      <t>※市町スポーツ（体育）協会で入力してください</t>
    </r>
    <rPh sb="4" eb="8">
      <t>キョウカイチョウメイ</t>
    </rPh>
    <rPh sb="8" eb="9">
      <t>オヨ</t>
    </rPh>
    <rPh sb="14" eb="17">
      <t>ショウネンダン</t>
    </rPh>
    <rPh sb="17" eb="21">
      <t>ホンブチョウメイ</t>
    </rPh>
    <rPh sb="22" eb="24">
      <t>ニュウリョク</t>
    </rPh>
    <rPh sb="32" eb="34">
      <t>シマチ</t>
    </rPh>
    <rPh sb="39" eb="41">
      <t>タイイク</t>
    </rPh>
    <rPh sb="42" eb="44">
      <t>キョウカイ</t>
    </rPh>
    <rPh sb="45" eb="47">
      <t>ニュウリョク</t>
    </rPh>
    <phoneticPr fontId="20"/>
  </si>
  <si>
    <r>
      <t>連絡責任者を入力してください　</t>
    </r>
    <r>
      <rPr>
        <sz val="11"/>
        <color rgb="FFFF0000"/>
        <rFont val="ＭＳ Ｐ明朝"/>
        <family val="1"/>
        <charset val="128"/>
      </rPr>
      <t>※連絡事項やタイムテーブル等送付先</t>
    </r>
    <rPh sb="0" eb="2">
      <t>レンラク</t>
    </rPh>
    <rPh sb="2" eb="5">
      <t>セキニンシャ</t>
    </rPh>
    <rPh sb="6" eb="8">
      <t>ニュウリョク</t>
    </rPh>
    <rPh sb="16" eb="20">
      <t>レンラクジコウ</t>
    </rPh>
    <phoneticPr fontId="20"/>
  </si>
  <si>
    <r>
      <t>　</t>
    </r>
    <r>
      <rPr>
        <sz val="10"/>
        <color rgb="FFFF0000"/>
        <rFont val="ＭＳ Ｐ明朝"/>
        <family val="1"/>
        <charset val="128"/>
      </rPr>
      <t>また、申込および関係競技団体への情報提供はメール送信で行います。</t>
    </r>
    <r>
      <rPr>
        <sz val="10"/>
        <rFont val="ＭＳ Ｐ明朝"/>
        <family val="1"/>
        <charset val="128"/>
      </rPr>
      <t>ご承知おきください。</t>
    </r>
    <rPh sb="34" eb="36">
      <t>ショウチ</t>
    </rPh>
    <phoneticPr fontId="1"/>
  </si>
  <si>
    <t>団体番号</t>
    <rPh sb="0" eb="4">
      <t>ダンタイバンゴウ</t>
    </rPh>
    <phoneticPr fontId="20"/>
  </si>
  <si>
    <r>
      <t>F-ONE</t>
    </r>
    <r>
      <rPr>
        <sz val="10"/>
        <rFont val="ＭＳ Ｐ明朝"/>
        <family val="1"/>
        <charset val="128"/>
      </rPr>
      <t>　PROJCET</t>
    </r>
    <phoneticPr fontId="53"/>
  </si>
  <si>
    <r>
      <t>三次市立三次</t>
    </r>
    <r>
      <rPr>
        <sz val="10"/>
        <rFont val="ＭＳ Ｐ明朝"/>
        <family val="1"/>
        <charset val="128"/>
      </rPr>
      <t>中学校</t>
    </r>
    <rPh sb="0" eb="4">
      <t>ミヨシシリツ</t>
    </rPh>
    <rPh sb="4" eb="9">
      <t>ミヨシチュウガッコウ</t>
    </rPh>
    <phoneticPr fontId="53"/>
  </si>
  <si>
    <t>登録番号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</si>
</sst>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quot;円&quot;"/>
    <numFmt numFmtId="177" formatCode="#;0"/>
    <numFmt numFmtId="178" formatCode="0_ "/>
    <numFmt numFmtId="179" formatCode="yyyy\-mm\-dd;@"/>
    <numFmt numFmtId="180" formatCode="[$-411]ggge&quot;年&quot;m&quot;月&quot;d&quot;日&quot;;@"/>
    <numFmt numFmtId="181" formatCode="0.00_ "/>
    <numFmt numFmtId="182" formatCode="[$]ggge&quot;年&quot;m&quot;月&quot;d&quot;日&quot;;@" x16r2:formatCode16="[$-ja-JP-x-gannen]ggge&quot;年&quot;m&quot;月&quot;d&quot;日&quot;;@"/>
    <numFmt numFmtId="183" formatCode="0.00_);[Red]\(0.00\)"/>
  </numFmts>
  <fonts count="63">
    <font>
      <sz val="12"/>
      <name val="Arial Unicode MS"/>
      <family val="3"/>
    </font>
    <font>
      <sz val="35"/>
      <color indexed="0"/>
      <name val="ＭＳ Ｐ明朝"/>
      <family val="1"/>
      <charset val="128"/>
    </font>
    <font>
      <sz val="1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6"/>
      <name val="ＭＳ Ｐ明朝"/>
      <family val="1"/>
      <charset val="128"/>
    </font>
    <font>
      <sz val="8"/>
      <name val="ＭＳ Ｐ明朝"/>
      <family val="1"/>
      <charset val="128"/>
    </font>
    <font>
      <b/>
      <sz val="36"/>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9"/>
      <color indexed="53"/>
      <name val="ＭＳ Ｐゴシック"/>
      <family val="3"/>
      <charset val="128"/>
    </font>
    <font>
      <sz val="16"/>
      <name val="ＭＳ Ｐ明朝"/>
      <family val="1"/>
      <charset val="128"/>
    </font>
    <font>
      <sz val="9"/>
      <color indexed="53"/>
      <name val="ＭＳ Ｐ明朝"/>
      <family val="1"/>
      <charset val="128"/>
    </font>
    <font>
      <sz val="9"/>
      <color indexed="8"/>
      <name val="ＭＳ Ｐ明朝"/>
      <family val="1"/>
      <charset val="128"/>
    </font>
    <font>
      <b/>
      <sz val="34"/>
      <name val="ＭＳ Ｐゴシック"/>
      <family val="3"/>
      <charset val="128"/>
    </font>
    <font>
      <sz val="10"/>
      <color rgb="FFFF0000"/>
      <name val="ＭＳ Ｐ明朝"/>
      <family val="1"/>
      <charset val="128"/>
    </font>
    <font>
      <sz val="6"/>
      <name val="ＭＳ ゴシック"/>
      <family val="3"/>
      <charset val="128"/>
    </font>
    <font>
      <b/>
      <sz val="9"/>
      <color indexed="81"/>
      <name val="ＭＳ Ｐゴシック"/>
      <family val="3"/>
      <charset val="128"/>
    </font>
    <font>
      <sz val="9"/>
      <color indexed="81"/>
      <name val="ＭＳ Ｐゴシック"/>
      <family val="3"/>
      <charset val="128"/>
    </font>
    <font>
      <sz val="9"/>
      <color indexed="81"/>
      <name val="ＭＳ ゴシック"/>
      <family val="3"/>
      <charset val="128"/>
    </font>
    <font>
      <sz val="12"/>
      <name val="ＭＳ Ｐゴシック"/>
      <family val="2"/>
      <charset val="128"/>
    </font>
    <font>
      <sz val="10"/>
      <name val="ＭＳ Ｐゴシック"/>
      <family val="2"/>
      <charset val="128"/>
    </font>
    <font>
      <sz val="12"/>
      <name val="ＭＳ Ｐゴシック"/>
      <family val="3"/>
      <charset val="128"/>
    </font>
    <font>
      <sz val="11"/>
      <name val="ＭＳ Ｐ明朝"/>
      <family val="1"/>
    </font>
    <font>
      <sz val="10"/>
      <name val="ＭＳ Ｐ明朝"/>
      <family val="1"/>
    </font>
    <font>
      <sz val="8"/>
      <name val="ＭＳ Ｐ明朝"/>
      <family val="1"/>
    </font>
    <font>
      <sz val="9"/>
      <name val="ＭＳ Ｐ明朝"/>
      <family val="1"/>
    </font>
    <font>
      <sz val="11"/>
      <name val="ＭＳ Ｐゴシック"/>
      <family val="3"/>
      <charset val="128"/>
    </font>
    <font>
      <sz val="11"/>
      <name val="ＭＳ Ｐゴシック"/>
      <family val="2"/>
      <charset val="128"/>
    </font>
    <font>
      <b/>
      <sz val="9"/>
      <name val="ＭＳ Ｐ明朝"/>
      <family val="1"/>
      <charset val="128"/>
    </font>
    <font>
      <sz val="6"/>
      <name val="ＭＳ Ｐ明朝"/>
      <family val="1"/>
    </font>
    <font>
      <sz val="8"/>
      <color rgb="FFFF0000"/>
      <name val="ＭＳ Ｐ明朝"/>
      <family val="1"/>
    </font>
    <font>
      <i/>
      <sz val="10"/>
      <name val="ＭＳ Ｐ明朝"/>
      <family val="1"/>
      <charset val="128"/>
    </font>
    <font>
      <i/>
      <sz val="9"/>
      <name val="ＭＳ Ｐ明朝"/>
      <family val="1"/>
    </font>
    <font>
      <i/>
      <sz val="10"/>
      <name val="ＭＳ Ｐ明朝"/>
      <family val="1"/>
    </font>
    <font>
      <i/>
      <sz val="12"/>
      <name val="ＭＳ Ｐ明朝"/>
      <family val="1"/>
    </font>
    <font>
      <i/>
      <sz val="11"/>
      <name val="ＭＳ Ｐ明朝"/>
      <family val="1"/>
    </font>
    <font>
      <i/>
      <sz val="9"/>
      <name val="ＭＳ Ｐ明朝"/>
      <family val="1"/>
      <charset val="128"/>
    </font>
    <font>
      <u/>
      <sz val="9"/>
      <name val="ＭＳ Ｐ明朝"/>
      <family val="1"/>
      <charset val="128"/>
    </font>
    <font>
      <sz val="9"/>
      <name val="ＭＳ Ｐゴシック"/>
      <family val="2"/>
      <charset val="128"/>
    </font>
    <font>
      <sz val="7"/>
      <name val="ＭＳ Ｐ明朝"/>
      <family val="1"/>
    </font>
    <font>
      <b/>
      <sz val="14"/>
      <name val="ＭＳ Ｐ明朝"/>
      <family val="1"/>
      <charset val="128"/>
    </font>
    <font>
      <b/>
      <sz val="16"/>
      <name val="ＭＳ Ｐ明朝"/>
      <family val="1"/>
      <charset val="128"/>
    </font>
    <font>
      <sz val="5"/>
      <name val="ＭＳ Ｐ明朝"/>
      <family val="1"/>
      <charset val="128"/>
    </font>
    <font>
      <u/>
      <sz val="16"/>
      <name val="ＭＳ Ｐ明朝"/>
      <family val="1"/>
      <charset val="128"/>
    </font>
    <font>
      <b/>
      <sz val="12"/>
      <color rgb="FF00B0F0"/>
      <name val="ＭＳ Ｐ明朝"/>
      <family val="1"/>
      <charset val="128"/>
    </font>
    <font>
      <b/>
      <sz val="12"/>
      <color rgb="FFEA3274"/>
      <name val="ＭＳ Ｐ明朝"/>
      <family val="1"/>
      <charset val="128"/>
    </font>
    <font>
      <b/>
      <sz val="11"/>
      <name val="ＭＳ Ｐ明朝"/>
      <family val="1"/>
      <charset val="128"/>
    </font>
    <font>
      <sz val="14"/>
      <name val="ＭＳ Ｐ明朝"/>
      <family val="1"/>
    </font>
    <font>
      <sz val="6"/>
      <name val="ＭＳ Ｐ明朝"/>
      <family val="2"/>
      <charset val="128"/>
    </font>
    <font>
      <sz val="10"/>
      <color theme="1"/>
      <name val="ＭＳ Ｐ明朝"/>
      <family val="1"/>
    </font>
    <font>
      <sz val="12"/>
      <name val="ＭＳ Ｐ明朝"/>
      <family val="1"/>
    </font>
    <font>
      <sz val="9"/>
      <color theme="0"/>
      <name val="ＭＳ Ｐ明朝"/>
      <family val="1"/>
      <charset val="128"/>
    </font>
    <font>
      <sz val="11"/>
      <color theme="0"/>
      <name val="ＭＳ Ｐ明朝"/>
      <family val="1"/>
      <charset val="128"/>
    </font>
    <font>
      <sz val="11"/>
      <color theme="0"/>
      <name val="ＭＳ Ｐ明朝"/>
      <family val="1"/>
    </font>
    <font>
      <sz val="9"/>
      <color theme="0"/>
      <name val="ＭＳ Ｐ明朝"/>
      <family val="1"/>
    </font>
    <font>
      <sz val="10"/>
      <color theme="0"/>
      <name val="ＭＳ Ｐ明朝"/>
      <family val="1"/>
    </font>
    <font>
      <sz val="10"/>
      <color theme="0"/>
      <name val="ＭＳ Ｐ明朝"/>
      <family val="1"/>
      <charset val="128"/>
    </font>
    <font>
      <sz val="11"/>
      <color rgb="FFFF0000"/>
      <name val="ＭＳ Ｐ明朝"/>
      <family val="1"/>
      <charset val="128"/>
    </font>
  </fonts>
  <fills count="9">
    <fill>
      <patternFill patternType="none"/>
    </fill>
    <fill>
      <patternFill patternType="gray125"/>
    </fill>
    <fill>
      <patternFill patternType="solid">
        <fgColor indexed="1"/>
        <bgColor indexed="64"/>
      </patternFill>
    </fill>
    <fill>
      <patternFill patternType="solid">
        <fgColor indexed="41"/>
        <bgColor indexed="64"/>
      </patternFill>
    </fill>
    <fill>
      <patternFill patternType="mediumGray">
        <fgColor indexed="22"/>
      </patternFill>
    </fill>
    <fill>
      <patternFill patternType="solid">
        <fgColor rgb="FF00B0F0"/>
        <bgColor indexed="64"/>
      </patternFill>
    </fill>
    <fill>
      <patternFill patternType="solid">
        <fgColor rgb="FFCCFFFF"/>
        <bgColor indexed="64"/>
      </patternFill>
    </fill>
    <fill>
      <patternFill patternType="solid">
        <fgColor rgb="FFEA3274"/>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diagonalDown="1">
      <left style="thin">
        <color indexed="64"/>
      </left>
      <right style="medium">
        <color indexed="64"/>
      </right>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rgb="FFFF0000"/>
      </left>
      <right style="thin">
        <color rgb="FFFF0000"/>
      </right>
      <top style="thin">
        <color rgb="FFFF0000"/>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456">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xf>
    <xf numFmtId="0" fontId="5" fillId="0" borderId="0" xfId="0" applyFont="1" applyProtection="1">
      <protection hidden="1"/>
    </xf>
    <xf numFmtId="0" fontId="2" fillId="0" borderId="0" xfId="0" applyFont="1" applyAlignment="1" applyProtection="1">
      <alignment horizontal="center"/>
      <protection hidden="1"/>
    </xf>
    <xf numFmtId="0" fontId="14" fillId="0" borderId="0" xfId="0" applyFont="1" applyAlignment="1" applyProtection="1">
      <alignment horizontal="left" vertical="center"/>
      <protection hidden="1"/>
    </xf>
    <xf numFmtId="0" fontId="12" fillId="0" borderId="0" xfId="0" applyFont="1" applyAlignment="1" applyProtection="1">
      <alignment horizont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center"/>
      <protection hidden="1"/>
    </xf>
    <xf numFmtId="0" fontId="0" fillId="0" borderId="0" xfId="0" applyProtection="1">
      <protection locked="0"/>
    </xf>
    <xf numFmtId="0" fontId="24" fillId="0" borderId="0" xfId="0" applyFont="1" applyProtection="1">
      <protection locked="0"/>
    </xf>
    <xf numFmtId="0" fontId="24" fillId="0" borderId="23" xfId="0" applyFont="1" applyBorder="1" applyProtection="1">
      <protection locked="0"/>
    </xf>
    <xf numFmtId="49" fontId="24" fillId="0" borderId="24" xfId="0" applyNumberFormat="1" applyFont="1" applyBorder="1" applyProtection="1">
      <protection locked="0"/>
    </xf>
    <xf numFmtId="0" fontId="24" fillId="0" borderId="25" xfId="0" applyFont="1" applyBorder="1" applyProtection="1">
      <protection locked="0"/>
    </xf>
    <xf numFmtId="49" fontId="24" fillId="4" borderId="24" xfId="0" applyNumberFormat="1" applyFont="1" applyFill="1" applyBorder="1" applyProtection="1">
      <protection locked="0"/>
    </xf>
    <xf numFmtId="0" fontId="24" fillId="0" borderId="24" xfId="0" applyFont="1" applyBorder="1" applyProtection="1">
      <protection locked="0"/>
    </xf>
    <xf numFmtId="49" fontId="24" fillId="0" borderId="26" xfId="0" applyNumberFormat="1" applyFont="1" applyBorder="1" applyProtection="1">
      <protection locked="0"/>
    </xf>
    <xf numFmtId="49" fontId="24" fillId="0" borderId="27" xfId="0" applyNumberFormat="1" applyFont="1" applyBorder="1" applyProtection="1">
      <protection locked="0"/>
    </xf>
    <xf numFmtId="0" fontId="24" fillId="0" borderId="28" xfId="0" applyFont="1" applyBorder="1" applyProtection="1">
      <protection locked="0"/>
    </xf>
    <xf numFmtId="0" fontId="25" fillId="3" borderId="19" xfId="0" applyFont="1" applyFill="1" applyBorder="1" applyAlignment="1">
      <alignment horizontal="center"/>
    </xf>
    <xf numFmtId="49" fontId="25" fillId="3" borderId="20" xfId="0" applyNumberFormat="1" applyFont="1" applyFill="1" applyBorder="1" applyAlignment="1">
      <alignment horizontal="center"/>
    </xf>
    <xf numFmtId="0" fontId="25" fillId="3" borderId="20" xfId="0" applyFont="1" applyFill="1" applyBorder="1" applyAlignment="1">
      <alignment horizontal="center"/>
    </xf>
    <xf numFmtId="49" fontId="25" fillId="4" borderId="20" xfId="0" applyNumberFormat="1" applyFont="1" applyFill="1" applyBorder="1" applyAlignment="1">
      <alignment horizontal="center"/>
    </xf>
    <xf numFmtId="0" fontId="25" fillId="5" borderId="20" xfId="0" applyFont="1" applyFill="1" applyBorder="1" applyAlignment="1">
      <alignment horizontal="center"/>
    </xf>
    <xf numFmtId="49" fontId="25" fillId="0" borderId="20" xfId="0" applyNumberFormat="1" applyFont="1" applyBorder="1" applyAlignment="1">
      <alignment horizontal="center"/>
    </xf>
    <xf numFmtId="178" fontId="25" fillId="5" borderId="20" xfId="0" applyNumberFormat="1" applyFont="1" applyFill="1" applyBorder="1" applyAlignment="1">
      <alignment horizontal="center"/>
    </xf>
    <xf numFmtId="49" fontId="25" fillId="0" borderId="21" xfId="0" applyNumberFormat="1" applyFont="1" applyBorder="1" applyAlignment="1">
      <alignment horizontal="center"/>
    </xf>
    <xf numFmtId="49" fontId="25" fillId="0" borderId="22" xfId="0" applyNumberFormat="1" applyFont="1" applyBorder="1" applyAlignment="1">
      <alignment horizontal="center"/>
    </xf>
    <xf numFmtId="0" fontId="5" fillId="0" borderId="0" xfId="0" applyFont="1" applyAlignment="1">
      <alignment horizontal="centerContinuous"/>
    </xf>
    <xf numFmtId="0" fontId="12" fillId="0" borderId="0" xfId="0" applyFont="1" applyAlignment="1" applyProtection="1">
      <alignment vertical="center"/>
      <protection hidden="1"/>
    </xf>
    <xf numFmtId="0" fontId="26" fillId="0" borderId="0" xfId="0" applyFont="1" applyProtection="1">
      <protection hidden="1"/>
    </xf>
    <xf numFmtId="0" fontId="24" fillId="0" borderId="0" xfId="0" applyFont="1" applyProtection="1">
      <protection hidden="1"/>
    </xf>
    <xf numFmtId="177" fontId="5" fillId="0" borderId="0" xfId="0" applyNumberFormat="1" applyFont="1" applyAlignment="1">
      <alignment horizontal="left"/>
    </xf>
    <xf numFmtId="0" fontId="5" fillId="0" borderId="0" xfId="0" applyFont="1" applyAlignment="1">
      <alignment horizontal="left"/>
    </xf>
    <xf numFmtId="0" fontId="4" fillId="0" borderId="0" xfId="0" applyFont="1" applyAlignment="1" applyProtection="1">
      <alignment horizontal="center" vertical="center" shrinkToFit="1"/>
      <protection locked="0" hidden="1"/>
    </xf>
    <xf numFmtId="0" fontId="5" fillId="0" borderId="0" xfId="0" applyFont="1" applyAlignment="1" applyProtection="1">
      <alignment vertical="center" shrinkToFit="1"/>
      <protection hidden="1"/>
    </xf>
    <xf numFmtId="177" fontId="5" fillId="0" borderId="0" xfId="0" applyNumberFormat="1" applyFont="1" applyAlignment="1">
      <alignment horizontal="center"/>
    </xf>
    <xf numFmtId="0" fontId="30" fillId="0" borderId="0" xfId="0" applyFont="1" applyAlignment="1">
      <alignment horizontal="center"/>
    </xf>
    <xf numFmtId="0" fontId="4" fillId="0" borderId="0" xfId="0" applyFont="1" applyAlignment="1">
      <alignment horizontal="center" vertical="center" shrinkToFit="1"/>
    </xf>
    <xf numFmtId="0" fontId="4" fillId="0" borderId="0" xfId="0" applyFont="1" applyAlignment="1">
      <alignment horizontal="center" vertical="center" wrapText="1"/>
    </xf>
    <xf numFmtId="49" fontId="4" fillId="0" borderId="0" xfId="0" applyNumberFormat="1" applyFont="1" applyAlignment="1">
      <alignment vertical="center" shrinkToFit="1"/>
    </xf>
    <xf numFmtId="0" fontId="6" fillId="0" borderId="0" xfId="0" applyFont="1"/>
    <xf numFmtId="0" fontId="24" fillId="0" borderId="24" xfId="0" applyFont="1" applyBorder="1" applyAlignment="1" applyProtection="1">
      <alignment shrinkToFit="1"/>
      <protection locked="0"/>
    </xf>
    <xf numFmtId="0" fontId="5" fillId="0" borderId="0" xfId="0" applyFont="1" applyAlignment="1">
      <alignment vertical="center"/>
    </xf>
    <xf numFmtId="177" fontId="24" fillId="0" borderId="24" xfId="0" applyNumberFormat="1" applyFont="1" applyBorder="1" applyProtection="1">
      <protection locked="0"/>
    </xf>
    <xf numFmtId="41" fontId="5" fillId="0" borderId="1" xfId="0" applyNumberFormat="1" applyFont="1" applyBorder="1" applyAlignment="1">
      <alignment vertical="center"/>
    </xf>
    <xf numFmtId="0" fontId="9" fillId="0" borderId="0" xfId="0" applyFont="1" applyAlignment="1">
      <alignment horizontal="center" vertical="center"/>
    </xf>
    <xf numFmtId="0" fontId="5" fillId="0" borderId="34" xfId="0" applyFont="1" applyBorder="1" applyAlignment="1">
      <alignment horizontal="center" vertical="center"/>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41" fontId="33" fillId="0" borderId="38" xfId="0" applyNumberFormat="1" applyFont="1" applyBorder="1" applyAlignment="1">
      <alignment vertical="center"/>
    </xf>
    <xf numFmtId="41" fontId="5" fillId="0" borderId="40" xfId="0" applyNumberFormat="1" applyFont="1" applyBorder="1" applyAlignment="1">
      <alignment vertical="center"/>
    </xf>
    <xf numFmtId="41" fontId="33" fillId="0" borderId="41" xfId="0" applyNumberFormat="1" applyFont="1" applyBorder="1" applyAlignment="1">
      <alignment vertical="center"/>
    </xf>
    <xf numFmtId="0" fontId="29" fillId="0" borderId="42" xfId="0" applyFont="1" applyBorder="1" applyAlignment="1">
      <alignment horizontal="center" vertical="center" wrapText="1"/>
    </xf>
    <xf numFmtId="41" fontId="5" fillId="0" borderId="13" xfId="0" applyNumberFormat="1" applyFont="1" applyBorder="1" applyAlignment="1">
      <alignment vertical="center"/>
    </xf>
    <xf numFmtId="41" fontId="5" fillId="0" borderId="43" xfId="0" applyNumberFormat="1" applyFont="1" applyBorder="1" applyAlignment="1">
      <alignment vertical="center"/>
    </xf>
    <xf numFmtId="41" fontId="5" fillId="0" borderId="15" xfId="0" applyNumberFormat="1" applyFont="1" applyBorder="1" applyAlignment="1">
      <alignment vertical="center"/>
    </xf>
    <xf numFmtId="41" fontId="33" fillId="0" borderId="44" xfId="0" applyNumberFormat="1" applyFont="1" applyBorder="1" applyAlignment="1">
      <alignment vertical="center"/>
    </xf>
    <xf numFmtId="41" fontId="5" fillId="0" borderId="11" xfId="0" applyNumberFormat="1" applyFont="1" applyBorder="1" applyAlignment="1">
      <alignment vertical="center"/>
    </xf>
    <xf numFmtId="41" fontId="5" fillId="0" borderId="46" xfId="0" applyNumberFormat="1" applyFont="1" applyBorder="1" applyAlignment="1">
      <alignment vertical="center"/>
    </xf>
    <xf numFmtId="41" fontId="5" fillId="0" borderId="47" xfId="0" applyNumberFormat="1" applyFont="1" applyBorder="1" applyAlignment="1">
      <alignment vertical="center"/>
    </xf>
    <xf numFmtId="0" fontId="5" fillId="0" borderId="48" xfId="0" applyFont="1" applyBorder="1" applyAlignment="1">
      <alignment horizontal="center" vertical="center"/>
    </xf>
    <xf numFmtId="0" fontId="41" fillId="0" borderId="0" xfId="0" applyFont="1"/>
    <xf numFmtId="0" fontId="29" fillId="0" borderId="49" xfId="0" applyFont="1" applyBorder="1" applyAlignment="1">
      <alignment horizontal="center" vertical="center" wrapText="1"/>
    </xf>
    <xf numFmtId="41" fontId="33" fillId="0" borderId="50" xfId="0" applyNumberFormat="1" applyFont="1" applyBorder="1" applyAlignment="1">
      <alignment vertical="center"/>
    </xf>
    <xf numFmtId="41" fontId="33" fillId="0" borderId="51" xfId="0" applyNumberFormat="1" applyFont="1" applyBorder="1" applyAlignment="1">
      <alignment vertical="center"/>
    </xf>
    <xf numFmtId="41" fontId="33" fillId="0" borderId="52" xfId="0" applyNumberFormat="1" applyFont="1" applyBorder="1" applyAlignment="1">
      <alignment vertical="center"/>
    </xf>
    <xf numFmtId="41" fontId="33" fillId="0" borderId="53" xfId="0" applyNumberFormat="1" applyFont="1" applyBorder="1" applyAlignment="1">
      <alignment vertical="center"/>
    </xf>
    <xf numFmtId="0" fontId="9" fillId="0" borderId="42" xfId="0" applyFont="1" applyBorder="1" applyAlignment="1">
      <alignment horizontal="center" vertical="center" wrapText="1"/>
    </xf>
    <xf numFmtId="0" fontId="5" fillId="0" borderId="36" xfId="0" applyFont="1" applyBorder="1" applyAlignment="1">
      <alignment vertical="center" textRotation="255"/>
    </xf>
    <xf numFmtId="49" fontId="30" fillId="0" borderId="38" xfId="0" applyNumberFormat="1" applyFont="1" applyBorder="1" applyAlignment="1">
      <alignment horizontal="center" vertical="center" shrinkToFit="1"/>
    </xf>
    <xf numFmtId="49" fontId="30" fillId="0" borderId="41" xfId="0" applyNumberFormat="1" applyFont="1" applyBorder="1" applyAlignment="1">
      <alignment horizontal="center" vertical="center" shrinkToFit="1"/>
    </xf>
    <xf numFmtId="49" fontId="30" fillId="0" borderId="44" xfId="0" applyNumberFormat="1" applyFont="1" applyBorder="1" applyAlignment="1">
      <alignment horizontal="center" vertical="center" shrinkToFit="1"/>
    </xf>
    <xf numFmtId="41" fontId="5" fillId="0" borderId="54" xfId="0" applyNumberFormat="1" applyFont="1" applyBorder="1" applyAlignment="1">
      <alignment horizontal="center" vertical="center"/>
    </xf>
    <xf numFmtId="41" fontId="5" fillId="0" borderId="55" xfId="0" quotePrefix="1" applyNumberFormat="1" applyFont="1" applyBorder="1" applyAlignment="1">
      <alignment horizontal="center" vertical="center"/>
    </xf>
    <xf numFmtId="41" fontId="33" fillId="0" borderId="56" xfId="0" applyNumberFormat="1" applyFont="1" applyBorder="1" applyAlignment="1">
      <alignment vertical="center"/>
    </xf>
    <xf numFmtId="41" fontId="33" fillId="0" borderId="57" xfId="0" applyNumberFormat="1" applyFont="1" applyBorder="1" applyAlignment="1">
      <alignment vertical="center"/>
    </xf>
    <xf numFmtId="41" fontId="5" fillId="0" borderId="58" xfId="0" quotePrefix="1" applyNumberFormat="1" applyFont="1" applyBorder="1" applyAlignment="1">
      <alignment horizontal="center" vertical="center"/>
    </xf>
    <xf numFmtId="0" fontId="5" fillId="5" borderId="0" xfId="0" applyFont="1" applyFill="1"/>
    <xf numFmtId="0" fontId="5" fillId="5" borderId="0" xfId="0" applyFont="1" applyFill="1" applyProtection="1">
      <protection hidden="1"/>
    </xf>
    <xf numFmtId="0" fontId="2" fillId="5" borderId="0" xfId="0" applyFont="1" applyFill="1" applyAlignment="1" applyProtection="1">
      <alignment horizontal="center" vertical="center" shrinkToFit="1"/>
      <protection hidden="1"/>
    </xf>
    <xf numFmtId="49" fontId="4" fillId="5" borderId="0" xfId="0" applyNumberFormat="1" applyFont="1" applyFill="1" applyAlignment="1" applyProtection="1">
      <alignment horizontal="center" vertical="center" shrinkToFit="1"/>
      <protection locked="0" hidden="1"/>
    </xf>
    <xf numFmtId="49" fontId="4" fillId="5" borderId="0" xfId="0" applyNumberFormat="1" applyFont="1" applyFill="1" applyAlignment="1" applyProtection="1">
      <alignment horizontal="center" vertical="center" shrinkToFit="1"/>
      <protection hidden="1"/>
    </xf>
    <xf numFmtId="41" fontId="7" fillId="5" borderId="0" xfId="0" applyNumberFormat="1" applyFont="1" applyFill="1" applyAlignment="1" applyProtection="1">
      <alignment horizontal="right" vertical="center" shrinkToFit="1"/>
      <protection hidden="1"/>
    </xf>
    <xf numFmtId="0" fontId="4" fillId="5" borderId="0" xfId="0" applyFont="1" applyFill="1" applyAlignment="1" applyProtection="1">
      <alignment horizontal="left" vertical="center" shrinkToFit="1"/>
      <protection locked="0" hidden="1"/>
    </xf>
    <xf numFmtId="49" fontId="4" fillId="5" borderId="0" xfId="0" applyNumberFormat="1" applyFont="1" applyFill="1" applyAlignment="1" applyProtection="1">
      <alignment vertical="center" shrinkToFit="1"/>
      <protection locked="0" hidden="1"/>
    </xf>
    <xf numFmtId="49" fontId="4" fillId="5" borderId="0" xfId="0" applyNumberFormat="1" applyFont="1" applyFill="1" applyAlignment="1" applyProtection="1">
      <alignment horizontal="left" vertical="center" shrinkToFit="1"/>
      <protection locked="0" hidden="1"/>
    </xf>
    <xf numFmtId="49" fontId="4" fillId="5" borderId="0" xfId="0" applyNumberFormat="1" applyFont="1" applyFill="1" applyAlignment="1">
      <alignment vertical="center" shrinkToFit="1"/>
    </xf>
    <xf numFmtId="0" fontId="6" fillId="5" borderId="0" xfId="0" applyFont="1" applyFill="1"/>
    <xf numFmtId="0" fontId="3" fillId="5" borderId="0" xfId="0" applyFont="1" applyFill="1" applyAlignment="1" applyProtection="1">
      <alignment horizontal="center"/>
      <protection hidden="1"/>
    </xf>
    <xf numFmtId="0" fontId="2" fillId="5" borderId="0" xfId="0" applyFont="1" applyFill="1" applyAlignment="1" applyProtection="1">
      <alignment horizontal="center"/>
      <protection hidden="1"/>
    </xf>
    <xf numFmtId="0" fontId="32" fillId="5" borderId="0" xfId="0" applyFont="1" applyFill="1" applyAlignment="1" applyProtection="1">
      <alignment horizontal="left" vertical="center"/>
      <protection hidden="1"/>
    </xf>
    <xf numFmtId="0" fontId="31" fillId="5" borderId="0" xfId="0" applyFont="1" applyFill="1" applyAlignment="1" applyProtection="1">
      <alignment horizontal="left" vertical="center"/>
      <protection hidden="1"/>
    </xf>
    <xf numFmtId="0" fontId="8" fillId="5" borderId="0" xfId="0" applyFont="1" applyFill="1" applyAlignment="1" applyProtection="1">
      <alignment horizontal="center" vertical="center" wrapText="1"/>
      <protection hidden="1"/>
    </xf>
    <xf numFmtId="0" fontId="40" fillId="5" borderId="0" xfId="0" applyFont="1" applyFill="1" applyAlignment="1" applyProtection="1">
      <alignment horizontal="center" vertical="center"/>
      <protection locked="0" hidden="1"/>
    </xf>
    <xf numFmtId="0" fontId="4" fillId="5" borderId="0" xfId="0" applyFont="1" applyFill="1" applyAlignment="1" applyProtection="1">
      <alignment horizontal="center" vertical="center"/>
      <protection locked="0" hidden="1"/>
    </xf>
    <xf numFmtId="0" fontId="17" fillId="5" borderId="0" xfId="0" applyFont="1" applyFill="1" applyAlignment="1" applyProtection="1">
      <alignment horizontal="center"/>
      <protection hidden="1"/>
    </xf>
    <xf numFmtId="0" fontId="4" fillId="5" borderId="0" xfId="0" applyFont="1" applyFill="1" applyAlignment="1" applyProtection="1">
      <alignment horizontal="center" vertical="center"/>
      <protection hidden="1"/>
    </xf>
    <xf numFmtId="0" fontId="42" fillId="0" borderId="0" xfId="0" applyFont="1" applyProtection="1">
      <protection hidden="1"/>
    </xf>
    <xf numFmtId="0" fontId="3" fillId="0" borderId="0" xfId="0" applyFont="1" applyAlignment="1">
      <alignment vertical="center"/>
    </xf>
    <xf numFmtId="0" fontId="3" fillId="0" borderId="0" xfId="0" applyFont="1" applyAlignment="1">
      <alignment horizontal="distributed" vertical="center"/>
    </xf>
    <xf numFmtId="0" fontId="13" fillId="0" borderId="0" xfId="0" applyFont="1" applyAlignment="1" applyProtection="1">
      <alignment vertical="center"/>
      <protection hidden="1"/>
    </xf>
    <xf numFmtId="0" fontId="31" fillId="0" borderId="0" xfId="0" applyFont="1" applyAlignment="1" applyProtection="1">
      <alignment vertical="center" shrinkToFit="1"/>
      <protection locked="0" hidden="1"/>
    </xf>
    <xf numFmtId="0" fontId="32" fillId="0" borderId="0" xfId="0" applyFont="1" applyAlignment="1" applyProtection="1">
      <alignment vertical="center" shrinkToFit="1"/>
      <protection hidden="1"/>
    </xf>
    <xf numFmtId="0" fontId="32" fillId="0" borderId="0" xfId="0" applyFont="1" applyAlignment="1" applyProtection="1">
      <alignment vertical="center" shrinkToFit="1"/>
      <protection locked="0" hidden="1"/>
    </xf>
    <xf numFmtId="0" fontId="3" fillId="0" borderId="0" xfId="0" applyFont="1" applyAlignment="1" applyProtection="1">
      <alignment vertical="center"/>
      <protection hidden="1"/>
    </xf>
    <xf numFmtId="0" fontId="3" fillId="0" borderId="0" xfId="0" applyFont="1" applyAlignment="1" applyProtection="1">
      <alignment vertical="center" shrinkToFit="1"/>
      <protection locked="0" hidden="1"/>
    </xf>
    <xf numFmtId="0" fontId="31" fillId="0" borderId="0" xfId="0" applyFont="1" applyAlignment="1" applyProtection="1">
      <alignment vertical="center"/>
      <protection locked="0" hidden="1"/>
    </xf>
    <xf numFmtId="0" fontId="31" fillId="0" borderId="6" xfId="0" applyFont="1" applyBorder="1" applyAlignment="1" applyProtection="1">
      <alignment vertical="center"/>
      <protection locked="0" hidden="1"/>
    </xf>
    <xf numFmtId="49" fontId="4" fillId="0" borderId="1" xfId="0" applyNumberFormat="1" applyFont="1" applyBorder="1" applyAlignment="1" applyProtection="1">
      <alignment horizontal="center" vertical="center" shrinkToFit="1"/>
      <protection hidden="1"/>
    </xf>
    <xf numFmtId="49" fontId="4" fillId="0" borderId="2" xfId="0" applyNumberFormat="1" applyFont="1" applyBorder="1" applyAlignment="1" applyProtection="1">
      <alignment horizontal="center" vertical="center" shrinkToFit="1"/>
      <protection hidden="1"/>
    </xf>
    <xf numFmtId="0" fontId="4" fillId="0" borderId="4" xfId="0" applyFont="1" applyBorder="1" applyAlignment="1" applyProtection="1">
      <alignment horizontal="center" vertical="center" wrapText="1"/>
      <protection hidden="1"/>
    </xf>
    <xf numFmtId="41" fontId="7" fillId="0" borderId="1" xfId="0" applyNumberFormat="1" applyFont="1" applyBorder="1" applyAlignment="1" applyProtection="1">
      <alignment horizontal="center" vertical="center" shrinkToFit="1"/>
      <protection hidden="1"/>
    </xf>
    <xf numFmtId="41" fontId="7" fillId="0" borderId="1" xfId="0" applyNumberFormat="1" applyFont="1" applyBorder="1" applyAlignment="1" applyProtection="1">
      <alignment horizontal="right" vertical="center" shrinkToFit="1"/>
      <protection hidden="1"/>
    </xf>
    <xf numFmtId="41" fontId="4" fillId="0" borderId="12" xfId="0" applyNumberFormat="1" applyFont="1" applyBorder="1" applyAlignment="1" applyProtection="1">
      <alignment horizontal="left" vertical="top" wrapText="1"/>
      <protection hidden="1"/>
    </xf>
    <xf numFmtId="41" fontId="7" fillId="0" borderId="1" xfId="0" applyNumberFormat="1" applyFont="1" applyBorder="1" applyAlignment="1" applyProtection="1">
      <alignment horizontal="center" vertical="center" wrapText="1"/>
      <protection hidden="1"/>
    </xf>
    <xf numFmtId="0" fontId="4" fillId="0" borderId="13" xfId="0" applyFont="1" applyBorder="1" applyAlignment="1" applyProtection="1">
      <alignment vertical="center" shrinkToFit="1"/>
      <protection locked="0" hidden="1"/>
    </xf>
    <xf numFmtId="0" fontId="3" fillId="0" borderId="0" xfId="0" applyFont="1" applyAlignment="1" applyProtection="1">
      <alignment horizontal="left" vertical="center"/>
      <protection locked="0"/>
    </xf>
    <xf numFmtId="49" fontId="4" fillId="0" borderId="4" xfId="0" applyNumberFormat="1" applyFont="1" applyBorder="1" applyAlignment="1" applyProtection="1">
      <alignment vertical="center" shrinkToFit="1"/>
      <protection hidden="1"/>
    </xf>
    <xf numFmtId="0" fontId="28" fillId="0" borderId="1" xfId="0" applyFont="1" applyBorder="1" applyAlignment="1">
      <alignment horizontal="center" vertical="center"/>
    </xf>
    <xf numFmtId="0" fontId="5" fillId="0" borderId="0" xfId="0" applyFont="1" applyAlignment="1" applyProtection="1">
      <alignment horizontal="left"/>
      <protection hidden="1"/>
    </xf>
    <xf numFmtId="0" fontId="5" fillId="0" borderId="0" xfId="0" applyFont="1" applyAlignment="1">
      <alignment horizontal="right"/>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177" fontId="5" fillId="0" borderId="1" xfId="0" applyNumberFormat="1" applyFont="1" applyBorder="1" applyAlignment="1">
      <alignment horizontal="center" vertical="center"/>
    </xf>
    <xf numFmtId="0" fontId="3" fillId="0" borderId="0" xfId="0" applyFont="1"/>
    <xf numFmtId="0" fontId="5" fillId="0" borderId="0" xfId="0" applyFont="1" applyAlignment="1" applyProtection="1">
      <alignment horizontal="left" vertical="center"/>
      <protection hidden="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0" xfId="0" applyFont="1" applyAlignment="1">
      <alignment horizontal="centerContinuous"/>
    </xf>
    <xf numFmtId="0" fontId="46" fillId="0" borderId="0" xfId="0" applyFont="1" applyAlignment="1">
      <alignment horizontal="centerContinuous" vertical="center"/>
    </xf>
    <xf numFmtId="0" fontId="15" fillId="0" borderId="0" xfId="0" applyFont="1" applyAlignment="1" applyProtection="1">
      <alignment horizont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vertical="center" shrinkToFit="1"/>
      <protection hidden="1"/>
    </xf>
    <xf numFmtId="0" fontId="3" fillId="0" borderId="6" xfId="0" applyFont="1" applyBorder="1" applyAlignment="1" applyProtection="1">
      <alignment vertical="center"/>
      <protection locked="0" hidden="1"/>
    </xf>
    <xf numFmtId="0" fontId="6" fillId="0" borderId="0" xfId="0" applyFont="1" applyAlignment="1" applyProtection="1">
      <alignment vertical="center"/>
      <protection hidden="1"/>
    </xf>
    <xf numFmtId="0" fontId="3" fillId="0" borderId="0" xfId="0" applyFont="1" applyAlignment="1" applyProtection="1">
      <alignment vertical="center"/>
      <protection locked="0" hidden="1"/>
    </xf>
    <xf numFmtId="0" fontId="47" fillId="0" borderId="0" xfId="0" applyFont="1" applyAlignment="1" applyProtection="1">
      <alignment horizontal="center"/>
      <protection hidden="1"/>
    </xf>
    <xf numFmtId="0" fontId="16" fillId="0" borderId="0" xfId="0" applyFont="1" applyAlignment="1" applyProtection="1">
      <alignment horizontal="left" vertical="center"/>
      <protection hidden="1"/>
    </xf>
    <xf numFmtId="0" fontId="42" fillId="0" borderId="0" xfId="0" applyFont="1" applyAlignment="1" applyProtection="1">
      <alignment horizontal="center"/>
      <protection hidden="1"/>
    </xf>
    <xf numFmtId="0" fontId="48" fillId="0" borderId="0" xfId="0" applyFont="1" applyAlignment="1" applyProtection="1">
      <alignment horizontal="center"/>
      <protection hidden="1"/>
    </xf>
    <xf numFmtId="0" fontId="45" fillId="5" borderId="0" xfId="0" applyFont="1" applyFill="1" applyAlignment="1">
      <alignment horizontal="center" vertical="center"/>
    </xf>
    <xf numFmtId="0" fontId="49" fillId="0" borderId="0" xfId="0" applyFont="1"/>
    <xf numFmtId="0" fontId="50" fillId="0" borderId="0" xfId="0" applyFont="1"/>
    <xf numFmtId="0" fontId="6" fillId="6" borderId="1" xfId="0" applyFont="1" applyFill="1" applyBorder="1" applyAlignment="1" applyProtection="1">
      <alignment horizontal="center" vertical="center"/>
      <protection locked="0"/>
    </xf>
    <xf numFmtId="177" fontId="6" fillId="0" borderId="1" xfId="0" applyNumberFormat="1" applyFont="1" applyBorder="1" applyAlignment="1">
      <alignment horizontal="center" vertical="center"/>
    </xf>
    <xf numFmtId="0" fontId="6" fillId="0" borderId="1" xfId="0" applyFont="1" applyBorder="1" applyAlignment="1">
      <alignment vertical="center" shrinkToFit="1"/>
    </xf>
    <xf numFmtId="181" fontId="6" fillId="6" borderId="1" xfId="0" applyNumberFormat="1" applyFont="1" applyFill="1" applyBorder="1" applyAlignment="1" applyProtection="1">
      <alignment horizontal="right" vertical="center"/>
      <protection locked="0"/>
    </xf>
    <xf numFmtId="181" fontId="6" fillId="0" borderId="1" xfId="0" applyNumberFormat="1" applyFont="1" applyBorder="1" applyAlignment="1">
      <alignment horizontal="right"/>
    </xf>
    <xf numFmtId="0" fontId="45" fillId="7" borderId="0" xfId="0" applyFont="1" applyFill="1" applyAlignment="1">
      <alignment horizontal="center" vertical="center"/>
    </xf>
    <xf numFmtId="0" fontId="4" fillId="0" borderId="0" xfId="0" applyFont="1" applyAlignment="1">
      <alignment vertical="center"/>
    </xf>
    <xf numFmtId="41" fontId="5" fillId="0" borderId="63" xfId="0" quotePrefix="1" applyNumberFormat="1" applyFont="1" applyBorder="1" applyAlignment="1">
      <alignment horizontal="center" vertical="center"/>
    </xf>
    <xf numFmtId="41" fontId="5" fillId="0" borderId="64" xfId="0" quotePrefix="1" applyNumberFormat="1" applyFont="1" applyBorder="1" applyAlignment="1">
      <alignment horizontal="center" vertical="center"/>
    </xf>
    <xf numFmtId="0" fontId="52" fillId="0" borderId="0" xfId="0" applyFont="1" applyAlignment="1" applyProtection="1">
      <alignment horizontal="center" vertical="center"/>
      <protection locked="0"/>
    </xf>
    <xf numFmtId="0" fontId="0" fillId="0" borderId="0" xfId="0" applyAlignment="1">
      <alignment vertical="center"/>
    </xf>
    <xf numFmtId="0" fontId="54" fillId="0" borderId="1" xfId="0" applyFont="1" applyBorder="1" applyAlignment="1">
      <alignment horizontal="center" vertical="center"/>
    </xf>
    <xf numFmtId="0" fontId="54" fillId="0" borderId="1" xfId="0" applyFont="1" applyBorder="1" applyAlignment="1">
      <alignment vertical="center"/>
    </xf>
    <xf numFmtId="0" fontId="54" fillId="0" borderId="0" xfId="0" applyFont="1" applyAlignment="1">
      <alignment vertical="center"/>
    </xf>
    <xf numFmtId="0" fontId="55" fillId="0" borderId="1" xfId="0" applyFont="1" applyBorder="1" applyAlignment="1">
      <alignment horizontal="center" vertical="center"/>
    </xf>
    <xf numFmtId="0" fontId="55" fillId="0" borderId="4" xfId="0" applyFont="1" applyBorder="1" applyAlignment="1">
      <alignment horizontal="center" vertical="center"/>
    </xf>
    <xf numFmtId="0" fontId="55" fillId="0" borderId="2" xfId="0" applyFont="1" applyBorder="1" applyAlignment="1">
      <alignment horizontal="center" vertical="center"/>
    </xf>
    <xf numFmtId="0" fontId="55" fillId="0" borderId="13" xfId="0" applyFont="1" applyBorder="1" applyAlignment="1">
      <alignment horizontal="center" vertical="center"/>
    </xf>
    <xf numFmtId="0" fontId="55" fillId="0" borderId="0" xfId="0" applyFont="1" applyAlignment="1">
      <alignment horizontal="center" vertical="center"/>
    </xf>
    <xf numFmtId="0" fontId="43" fillId="0" borderId="0" xfId="0" applyFont="1" applyAlignment="1" applyProtection="1">
      <alignment vertical="center"/>
      <protection hidden="1"/>
    </xf>
    <xf numFmtId="0" fontId="27" fillId="0" borderId="0" xfId="0" applyFont="1" applyAlignment="1">
      <alignment vertical="center"/>
    </xf>
    <xf numFmtId="0" fontId="56" fillId="0" borderId="0" xfId="0" applyFont="1" applyProtection="1">
      <protection hidden="1"/>
    </xf>
    <xf numFmtId="0" fontId="56" fillId="0" borderId="0" xfId="0" applyFont="1" applyAlignment="1" applyProtection="1">
      <alignment horizontal="left"/>
      <protection hidden="1"/>
    </xf>
    <xf numFmtId="0" fontId="56" fillId="0" borderId="0" xfId="0" applyFont="1" applyAlignment="1" applyProtection="1">
      <alignment vertical="center"/>
      <protection hidden="1"/>
    </xf>
    <xf numFmtId="0" fontId="56" fillId="0" borderId="0" xfId="0" applyFont="1" applyAlignment="1" applyProtection="1">
      <alignment wrapText="1"/>
      <protection hidden="1"/>
    </xf>
    <xf numFmtId="0" fontId="56" fillId="0" borderId="0" xfId="0" applyFont="1" applyAlignment="1" applyProtection="1">
      <alignment horizontal="left" vertical="center"/>
      <protection hidden="1"/>
    </xf>
    <xf numFmtId="0" fontId="3" fillId="5" borderId="1"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15"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40" xfId="0" applyFont="1" applyFill="1" applyBorder="1" applyAlignment="1">
      <alignment horizontal="center" vertical="center"/>
    </xf>
    <xf numFmtId="0" fontId="51" fillId="0" borderId="0" xfId="0" applyFont="1" applyAlignment="1">
      <alignment vertical="center"/>
    </xf>
    <xf numFmtId="0" fontId="3" fillId="5" borderId="14" xfId="0" applyFont="1" applyFill="1" applyBorder="1"/>
    <xf numFmtId="0" fontId="3" fillId="5" borderId="33" xfId="0" applyFont="1" applyFill="1" applyBorder="1" applyAlignment="1">
      <alignment horizontal="center" vertical="center" textRotation="255"/>
    </xf>
    <xf numFmtId="0" fontId="3" fillId="5" borderId="15" xfId="0" applyFont="1" applyFill="1" applyBorder="1"/>
    <xf numFmtId="0" fontId="27" fillId="0" borderId="0" xfId="0" applyFont="1"/>
    <xf numFmtId="0" fontId="27" fillId="7" borderId="14" xfId="0" applyFont="1" applyFill="1" applyBorder="1"/>
    <xf numFmtId="0" fontId="27" fillId="7" borderId="33" xfId="0" applyFont="1" applyFill="1" applyBorder="1" applyAlignment="1">
      <alignment horizontal="center" vertical="center" textRotation="255"/>
    </xf>
    <xf numFmtId="0" fontId="27" fillId="7" borderId="15" xfId="0" applyFont="1" applyFill="1" applyBorder="1"/>
    <xf numFmtId="181" fontId="27" fillId="0" borderId="0" xfId="0" applyNumberFormat="1" applyFont="1" applyAlignment="1">
      <alignment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181" fontId="6" fillId="0" borderId="1" xfId="0" applyNumberFormat="1" applyFont="1" applyBorder="1" applyAlignment="1">
      <alignment horizontal="right" vertical="center"/>
    </xf>
    <xf numFmtId="177" fontId="6" fillId="0" borderId="15" xfId="0" applyNumberFormat="1" applyFont="1" applyBorder="1" applyAlignment="1">
      <alignment horizontal="center" vertical="center"/>
    </xf>
    <xf numFmtId="181" fontId="6" fillId="0" borderId="15" xfId="0" applyNumberFormat="1" applyFont="1" applyBorder="1" applyAlignment="1">
      <alignment horizontal="right" vertical="center"/>
    </xf>
    <xf numFmtId="177" fontId="6" fillId="0" borderId="40" xfId="0" applyNumberFormat="1" applyFont="1" applyBorder="1" applyAlignment="1">
      <alignment horizontal="center" vertical="center"/>
    </xf>
    <xf numFmtId="181" fontId="6" fillId="0" borderId="40" xfId="0" applyNumberFormat="1" applyFont="1" applyBorder="1" applyAlignment="1">
      <alignment horizontal="right" vertical="center"/>
    </xf>
    <xf numFmtId="0" fontId="5" fillId="0" borderId="0" xfId="0" applyFont="1" applyAlignment="1" applyProtection="1">
      <alignment horizontal="center" vertical="center"/>
      <protection hidden="1"/>
    </xf>
    <xf numFmtId="0" fontId="3" fillId="0" borderId="0" xfId="0" applyFont="1" applyAlignment="1">
      <alignment shrinkToFit="1"/>
    </xf>
    <xf numFmtId="0" fontId="3" fillId="0" borderId="0" xfId="0" applyFont="1" applyAlignment="1">
      <alignment horizontal="centerContinuous" shrinkToFit="1"/>
    </xf>
    <xf numFmtId="0" fontId="30" fillId="0" borderId="1" xfId="0" applyFont="1" applyBorder="1" applyAlignment="1">
      <alignment horizontal="center" vertical="center" shrinkToFit="1"/>
    </xf>
    <xf numFmtId="0" fontId="6" fillId="0" borderId="0" xfId="0" applyFont="1" applyAlignment="1">
      <alignment shrinkToFit="1"/>
    </xf>
    <xf numFmtId="0" fontId="28" fillId="0" borderId="1" xfId="0" applyFont="1" applyBorder="1" applyAlignment="1">
      <alignment horizontal="center" vertical="center" shrinkToFit="1"/>
    </xf>
    <xf numFmtId="0" fontId="6" fillId="0" borderId="40" xfId="0" applyFont="1" applyBorder="1" applyAlignment="1">
      <alignment vertical="center" shrinkToFit="1"/>
    </xf>
    <xf numFmtId="0" fontId="6" fillId="0" borderId="15" xfId="0" applyFont="1" applyBorder="1" applyAlignment="1">
      <alignment vertical="center" shrinkToFit="1"/>
    </xf>
    <xf numFmtId="0" fontId="6" fillId="0" borderId="65" xfId="0" applyFont="1" applyBorder="1" applyAlignment="1">
      <alignment vertical="center" shrinkToFit="1"/>
    </xf>
    <xf numFmtId="0" fontId="3" fillId="0" borderId="14" xfId="0" applyFont="1" applyBorder="1"/>
    <xf numFmtId="0" fontId="3" fillId="0" borderId="33" xfId="0" applyFont="1" applyBorder="1"/>
    <xf numFmtId="0" fontId="3" fillId="0" borderId="15" xfId="0" applyFont="1" applyBorder="1"/>
    <xf numFmtId="0" fontId="3" fillId="0" borderId="0" xfId="0" applyFont="1" applyAlignment="1">
      <alignment horizontal="center"/>
    </xf>
    <xf numFmtId="176" fontId="6" fillId="0" borderId="0" xfId="0" applyNumberFormat="1" applyFont="1" applyAlignment="1" applyProtection="1">
      <alignment vertical="center"/>
      <protection hidden="1"/>
    </xf>
    <xf numFmtId="49" fontId="51" fillId="6" borderId="59" xfId="0" applyNumberFormat="1" applyFont="1" applyFill="1" applyBorder="1" applyAlignment="1">
      <alignment horizontal="center" vertical="center"/>
    </xf>
    <xf numFmtId="0" fontId="54" fillId="0" borderId="1" xfId="0" applyFont="1" applyBorder="1" applyAlignment="1" applyProtection="1">
      <alignment vertical="center"/>
      <protection locked="0"/>
    </xf>
    <xf numFmtId="0" fontId="55" fillId="0" borderId="1" xfId="0" applyFont="1" applyBorder="1" applyAlignment="1" applyProtection="1">
      <alignment vertical="center"/>
      <protection locked="0"/>
    </xf>
    <xf numFmtId="0" fontId="57" fillId="0" borderId="0" xfId="0" applyFont="1"/>
    <xf numFmtId="0" fontId="58" fillId="0" borderId="0" xfId="0" applyFont="1"/>
    <xf numFmtId="0" fontId="59" fillId="0" borderId="0" xfId="0" applyFont="1" applyAlignment="1">
      <alignment horizontal="center" vertical="center"/>
    </xf>
    <xf numFmtId="0" fontId="60" fillId="0" borderId="0" xfId="0" applyFont="1" applyAlignment="1">
      <alignment vertical="center"/>
    </xf>
    <xf numFmtId="0" fontId="60" fillId="0" borderId="0" xfId="0" applyFont="1" applyAlignment="1">
      <alignment vertical="center" shrinkToFit="1"/>
    </xf>
    <xf numFmtId="181" fontId="58" fillId="0" borderId="0" xfId="0" applyNumberFormat="1" applyFont="1" applyAlignment="1">
      <alignment vertical="center"/>
    </xf>
    <xf numFmtId="0" fontId="58" fillId="0" borderId="0" xfId="0" applyFont="1" applyAlignment="1">
      <alignment vertical="center"/>
    </xf>
    <xf numFmtId="0" fontId="60" fillId="0" borderId="0" xfId="0" applyFont="1"/>
    <xf numFmtId="0" fontId="60"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183" fontId="61" fillId="0" borderId="0" xfId="0" applyNumberFormat="1" applyFont="1"/>
    <xf numFmtId="0" fontId="4" fillId="0" borderId="1" xfId="0" applyFont="1" applyBorder="1" applyAlignment="1">
      <alignment vertical="center"/>
    </xf>
    <xf numFmtId="0" fontId="28" fillId="0" borderId="1" xfId="0" applyFont="1" applyBorder="1" applyAlignment="1">
      <alignment vertical="center"/>
    </xf>
    <xf numFmtId="0" fontId="3" fillId="6" borderId="60" xfId="0" applyFont="1" applyFill="1" applyBorder="1" applyAlignment="1" applyProtection="1">
      <alignment horizontal="left" vertical="center"/>
      <protection locked="0"/>
    </xf>
    <xf numFmtId="0" fontId="3" fillId="6" borderId="61" xfId="0" applyFont="1" applyFill="1" applyBorder="1" applyAlignment="1" applyProtection="1">
      <alignment horizontal="left" vertical="center"/>
      <protection locked="0"/>
    </xf>
    <xf numFmtId="0" fontId="3" fillId="6" borderId="62" xfId="0" applyFont="1" applyFill="1" applyBorder="1" applyAlignment="1" applyProtection="1">
      <alignment horizontal="left" vertical="center"/>
      <protection locked="0"/>
    </xf>
    <xf numFmtId="0" fontId="3" fillId="6" borderId="60" xfId="0" applyFont="1" applyFill="1" applyBorder="1" applyAlignment="1" applyProtection="1">
      <alignment horizontal="left" vertical="center" shrinkToFit="1"/>
      <protection locked="0"/>
    </xf>
    <xf numFmtId="0" fontId="3" fillId="6" borderId="61" xfId="0" applyFont="1" applyFill="1" applyBorder="1" applyAlignment="1" applyProtection="1">
      <alignment horizontal="left" vertical="center" shrinkToFit="1"/>
      <protection locked="0"/>
    </xf>
    <xf numFmtId="0" fontId="3" fillId="6" borderId="62" xfId="0" applyFont="1" applyFill="1" applyBorder="1" applyAlignment="1" applyProtection="1">
      <alignment horizontal="left" vertical="center" shrinkToFit="1"/>
      <protection locked="0"/>
    </xf>
    <xf numFmtId="0" fontId="3" fillId="0" borderId="0" xfId="0" applyFont="1" applyAlignment="1">
      <alignment horizontal="distributed" vertical="center"/>
    </xf>
    <xf numFmtId="0" fontId="3" fillId="6" borderId="60" xfId="0" applyFont="1" applyFill="1" applyBorder="1" applyAlignment="1" applyProtection="1">
      <alignment horizontal="center" vertical="center"/>
      <protection locked="0"/>
    </xf>
    <xf numFmtId="0" fontId="27" fillId="6" borderId="62" xfId="0" applyFont="1" applyFill="1" applyBorder="1" applyAlignment="1" applyProtection="1">
      <alignment horizontal="center" vertical="center"/>
      <protection locked="0"/>
    </xf>
    <xf numFmtId="0" fontId="6" fillId="0" borderId="0" xfId="0" applyFont="1" applyAlignment="1">
      <alignment horizontal="left" vertical="center"/>
    </xf>
    <xf numFmtId="0" fontId="28" fillId="0" borderId="0" xfId="0" applyFont="1" applyAlignment="1">
      <alignment horizontal="left" vertical="center"/>
    </xf>
    <xf numFmtId="0" fontId="3" fillId="0" borderId="0" xfId="0" applyFont="1" applyAlignment="1">
      <alignment vertical="center"/>
    </xf>
    <xf numFmtId="182" fontId="3" fillId="6" borderId="60" xfId="0" applyNumberFormat="1" applyFont="1" applyFill="1" applyBorder="1" applyAlignment="1" applyProtection="1">
      <alignment horizontal="left" vertical="center"/>
      <protection locked="0"/>
    </xf>
    <xf numFmtId="182" fontId="3" fillId="6" borderId="61" xfId="0" applyNumberFormat="1" applyFont="1" applyFill="1" applyBorder="1" applyAlignment="1" applyProtection="1">
      <alignment horizontal="left" vertical="center"/>
      <protection locked="0"/>
    </xf>
    <xf numFmtId="182" fontId="3" fillId="6" borderId="62" xfId="0" applyNumberFormat="1" applyFont="1" applyFill="1" applyBorder="1" applyAlignment="1" applyProtection="1">
      <alignment horizontal="left" vertical="center"/>
      <protection locked="0"/>
    </xf>
    <xf numFmtId="0" fontId="27" fillId="0" borderId="0" xfId="0" applyFont="1" applyAlignment="1">
      <alignment vertical="center"/>
    </xf>
    <xf numFmtId="0" fontId="27" fillId="6" borderId="61" xfId="0" applyFont="1" applyFill="1" applyBorder="1" applyAlignment="1" applyProtection="1">
      <alignment horizontal="left" vertical="center"/>
      <protection locked="0"/>
    </xf>
    <xf numFmtId="0" fontId="27" fillId="6" borderId="62" xfId="0" applyFont="1" applyFill="1" applyBorder="1" applyAlignment="1" applyProtection="1">
      <alignment horizontal="left" vertical="center"/>
      <protection locked="0"/>
    </xf>
    <xf numFmtId="0" fontId="55" fillId="8" borderId="0" xfId="0" applyFont="1" applyFill="1" applyAlignment="1">
      <alignment horizontal="center" vertical="center"/>
    </xf>
    <xf numFmtId="0" fontId="54" fillId="0" borderId="1" xfId="0" applyFont="1" applyBorder="1" applyAlignment="1">
      <alignment horizontal="center" vertical="center"/>
    </xf>
    <xf numFmtId="0" fontId="4" fillId="8" borderId="10" xfId="0" applyFont="1" applyFill="1" applyBorder="1" applyAlignment="1">
      <alignment horizontal="center" vertical="center"/>
    </xf>
    <xf numFmtId="0" fontId="55" fillId="8" borderId="3" xfId="0" applyFont="1" applyFill="1" applyBorder="1" applyAlignment="1">
      <alignment horizontal="center" vertical="center"/>
    </xf>
    <xf numFmtId="0" fontId="54" fillId="0" borderId="4" xfId="0" applyFont="1" applyBorder="1" applyAlignment="1">
      <alignment horizontal="center" vertical="center"/>
    </xf>
    <xf numFmtId="0" fontId="54" fillId="0" borderId="2" xfId="0" applyFont="1" applyBorder="1" applyAlignment="1">
      <alignment horizontal="center" vertical="center"/>
    </xf>
    <xf numFmtId="0" fontId="54" fillId="0" borderId="13" xfId="0" applyFont="1" applyBorder="1" applyAlignment="1">
      <alignment horizontal="center" vertical="center"/>
    </xf>
    <xf numFmtId="0" fontId="55" fillId="8" borderId="0" xfId="0" applyFont="1" applyFill="1" applyAlignment="1" applyProtection="1">
      <alignment horizontal="center" vertical="center"/>
      <protection locked="0"/>
    </xf>
    <xf numFmtId="49" fontId="4" fillId="0" borderId="1" xfId="0" applyNumberFormat="1" applyFont="1" applyBorder="1" applyAlignment="1" applyProtection="1">
      <alignment horizontal="center" vertical="center" shrinkToFit="1"/>
      <protection hidden="1"/>
    </xf>
    <xf numFmtId="0" fontId="4" fillId="0" borderId="1" xfId="0" applyFont="1" applyBorder="1" applyAlignment="1" applyProtection="1">
      <alignment horizontal="center" vertical="center" wrapText="1"/>
      <protection hidden="1"/>
    </xf>
    <xf numFmtId="41" fontId="7" fillId="0" borderId="4" xfId="0" applyNumberFormat="1" applyFont="1" applyBorder="1" applyAlignment="1" applyProtection="1">
      <alignment horizontal="center" vertical="center" shrinkToFit="1"/>
      <protection hidden="1"/>
    </xf>
    <xf numFmtId="41" fontId="7" fillId="0" borderId="2" xfId="0" applyNumberFormat="1" applyFont="1" applyBorder="1" applyAlignment="1" applyProtection="1">
      <alignment horizontal="center" vertical="center" shrinkToFit="1"/>
      <protection hidden="1"/>
    </xf>
    <xf numFmtId="41" fontId="7"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28" fillId="0" borderId="7" xfId="0" applyFont="1" applyBorder="1" applyAlignment="1" applyProtection="1">
      <alignment horizontal="center" vertical="center" shrinkToFit="1"/>
      <protection hidden="1"/>
    </xf>
    <xf numFmtId="0" fontId="4" fillId="0" borderId="1" xfId="0" applyFont="1" applyBorder="1" applyAlignment="1" applyProtection="1">
      <alignment horizontal="left" vertical="center" shrinkToFit="1"/>
      <protection locked="0" hidden="1"/>
    </xf>
    <xf numFmtId="49" fontId="4" fillId="0" borderId="1" xfId="0" applyNumberFormat="1" applyFont="1" applyBorder="1" applyAlignment="1" applyProtection="1">
      <alignment horizontal="center" vertical="center" wrapText="1" shrinkToFit="1"/>
      <protection hidden="1"/>
    </xf>
    <xf numFmtId="0" fontId="4" fillId="0" borderId="1" xfId="0" applyFont="1" applyBorder="1" applyAlignment="1" applyProtection="1">
      <alignment vertical="center" shrinkToFit="1"/>
      <protection locked="0" hidden="1"/>
    </xf>
    <xf numFmtId="41" fontId="4" fillId="0" borderId="12" xfId="0" applyNumberFormat="1" applyFont="1" applyBorder="1" applyAlignment="1" applyProtection="1">
      <alignment horizontal="left" vertical="top" wrapText="1"/>
      <protection hidden="1"/>
    </xf>
    <xf numFmtId="0" fontId="15" fillId="0" borderId="0" xfId="0" applyFont="1" applyAlignment="1" applyProtection="1">
      <alignment horizontal="center" vertical="center" shrinkToFit="1"/>
      <protection hidden="1"/>
    </xf>
    <xf numFmtId="0" fontId="10" fillId="0" borderId="0" xfId="0" applyFont="1" applyAlignment="1" applyProtection="1">
      <alignment horizontal="left" vertical="center"/>
      <protection hidden="1"/>
    </xf>
    <xf numFmtId="0" fontId="6" fillId="0" borderId="4" xfId="0" applyFont="1" applyBorder="1" applyAlignment="1" applyProtection="1">
      <alignment horizontal="center" vertical="center" wrapText="1"/>
      <protection hidden="1"/>
    </xf>
    <xf numFmtId="0" fontId="28" fillId="0" borderId="13" xfId="0" applyFont="1" applyBorder="1" applyAlignment="1" applyProtection="1">
      <alignment horizontal="center" vertical="center" wrapText="1"/>
      <protection hidden="1"/>
    </xf>
    <xf numFmtId="41" fontId="7" fillId="0" borderId="1" xfId="0" applyNumberFormat="1" applyFont="1" applyBorder="1" applyAlignment="1" applyProtection="1">
      <alignment horizontal="center" vertical="center" shrinkToFit="1"/>
      <protection hidden="1"/>
    </xf>
    <xf numFmtId="41" fontId="7" fillId="0" borderId="1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left" vertical="center" shrinkToFit="1"/>
      <protection locked="0" hidden="1"/>
    </xf>
    <xf numFmtId="0" fontId="28" fillId="0" borderId="4"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shrinkToFit="1"/>
      <protection hidden="1"/>
    </xf>
    <xf numFmtId="0" fontId="4" fillId="0" borderId="33" xfId="0" applyFont="1" applyBorder="1" applyAlignment="1" applyProtection="1">
      <alignment horizontal="center" vertical="center" shrinkToFit="1"/>
      <protection hidden="1"/>
    </xf>
    <xf numFmtId="0" fontId="4" fillId="0" borderId="15" xfId="0" applyFont="1" applyBorder="1" applyAlignment="1" applyProtection="1">
      <alignment horizontal="center" vertical="center" shrinkToFit="1"/>
      <protection hidden="1"/>
    </xf>
    <xf numFmtId="49" fontId="29" fillId="2" borderId="37" xfId="0" applyNumberFormat="1" applyFont="1" applyFill="1" applyBorder="1" applyAlignment="1">
      <alignment horizontal="center" vertical="center" shrinkToFit="1"/>
    </xf>
    <xf numFmtId="49" fontId="29" fillId="2" borderId="39" xfId="0" applyNumberFormat="1" applyFont="1" applyFill="1" applyBorder="1" applyAlignment="1">
      <alignment horizontal="center" vertical="center" shrinkToFit="1"/>
    </xf>
    <xf numFmtId="0" fontId="4" fillId="0" borderId="4" xfId="0" applyFont="1" applyBorder="1" applyAlignment="1" applyProtection="1">
      <alignment horizontal="left" vertical="center" shrinkToFit="1"/>
      <protection locked="0" hidden="1"/>
    </xf>
    <xf numFmtId="0" fontId="4" fillId="0" borderId="13" xfId="0" applyFont="1" applyBorder="1" applyAlignment="1" applyProtection="1">
      <alignment horizontal="left" vertical="center" shrinkToFit="1"/>
      <protection locked="0" hidden="1"/>
    </xf>
    <xf numFmtId="49" fontId="29" fillId="2" borderId="45" xfId="0" applyNumberFormat="1" applyFont="1" applyFill="1" applyBorder="1" applyAlignment="1">
      <alignment horizontal="center" vertical="center" shrinkToFit="1"/>
    </xf>
    <xf numFmtId="0" fontId="6" fillId="0" borderId="4" xfId="0" applyFont="1" applyBorder="1" applyAlignment="1" applyProtection="1">
      <alignment horizontal="right" vertical="center"/>
      <protection locked="0" hidden="1"/>
    </xf>
    <xf numFmtId="0" fontId="28" fillId="0" borderId="2" xfId="0" applyFont="1" applyBorder="1" applyAlignment="1" applyProtection="1">
      <alignment horizontal="right" vertical="center"/>
      <protection locked="0" hidden="1"/>
    </xf>
    <xf numFmtId="0" fontId="28" fillId="0" borderId="13" xfId="0" applyFont="1" applyBorder="1" applyAlignment="1" applyProtection="1">
      <alignment horizontal="right" vertical="center"/>
      <protection locked="0" hidden="1"/>
    </xf>
    <xf numFmtId="0" fontId="4" fillId="0" borderId="29" xfId="0" applyFont="1" applyBorder="1" applyAlignment="1" applyProtection="1">
      <alignment horizontal="center" vertical="center"/>
      <protection locked="0" hidden="1"/>
    </xf>
    <xf numFmtId="0" fontId="4" fillId="0" borderId="30" xfId="0" applyFont="1" applyBorder="1" applyAlignment="1" applyProtection="1">
      <alignment horizontal="center" vertical="center"/>
      <protection locked="0" hidden="1"/>
    </xf>
    <xf numFmtId="0" fontId="4" fillId="0" borderId="31" xfId="0" applyFont="1" applyBorder="1" applyAlignment="1" applyProtection="1">
      <alignment horizontal="center" vertical="center"/>
      <protection locked="0"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38" fillId="0" borderId="4" xfId="0" applyFont="1" applyBorder="1" applyAlignment="1" applyProtection="1">
      <alignment horizontal="right" vertical="center"/>
      <protection hidden="1"/>
    </xf>
    <xf numFmtId="0" fontId="38" fillId="0" borderId="2" xfId="0" applyFont="1" applyBorder="1" applyAlignment="1" applyProtection="1">
      <alignment horizontal="right" vertical="center"/>
      <protection hidden="1"/>
    </xf>
    <xf numFmtId="0" fontId="38" fillId="0" borderId="13" xfId="0" applyFont="1" applyBorder="1" applyAlignment="1" applyProtection="1">
      <alignment horizontal="right" vertical="center"/>
      <protection hidden="1"/>
    </xf>
    <xf numFmtId="0" fontId="5" fillId="0" borderId="0" xfId="0" applyFont="1" applyAlignment="1" applyProtection="1">
      <alignment horizontal="center" vertical="center"/>
      <protection hidden="1"/>
    </xf>
    <xf numFmtId="0" fontId="4" fillId="0" borderId="3" xfId="0" applyFont="1" applyBorder="1" applyAlignment="1" applyProtection="1">
      <alignment horizontal="center" vertical="center" shrinkToFit="1"/>
      <protection hidden="1"/>
    </xf>
    <xf numFmtId="0" fontId="5" fillId="0" borderId="0" xfId="0" applyFont="1" applyAlignment="1" applyProtection="1">
      <alignment horizontal="distributed" vertical="center"/>
      <protection hidden="1"/>
    </xf>
    <xf numFmtId="0" fontId="4" fillId="0" borderId="3" xfId="0" applyFont="1" applyBorder="1" applyAlignment="1" applyProtection="1">
      <alignment horizontal="left" vertical="center" shrinkToFit="1"/>
      <protection locked="0" hidden="1"/>
    </xf>
    <xf numFmtId="0" fontId="30" fillId="0" borderId="4" xfId="0" applyFont="1" applyBorder="1" applyAlignment="1" applyProtection="1">
      <alignment horizontal="center" vertical="center" shrinkToFit="1"/>
      <protection hidden="1"/>
    </xf>
    <xf numFmtId="0" fontId="30" fillId="0" borderId="2" xfId="0" applyFont="1" applyBorder="1" applyAlignment="1" applyProtection="1">
      <alignment horizontal="center" vertical="center" shrinkToFit="1"/>
      <protection hidden="1"/>
    </xf>
    <xf numFmtId="0" fontId="30" fillId="0" borderId="13" xfId="0" applyFont="1" applyBorder="1" applyAlignment="1" applyProtection="1">
      <alignment horizontal="center" vertical="center" shrinkToFit="1"/>
      <protection hidden="1"/>
    </xf>
    <xf numFmtId="0" fontId="4" fillId="0" borderId="1" xfId="0" applyFont="1" applyBorder="1" applyAlignment="1" applyProtection="1">
      <alignment horizontal="center" vertical="center"/>
      <protection hidden="1"/>
    </xf>
    <xf numFmtId="0" fontId="30" fillId="0" borderId="4" xfId="0" applyFont="1" applyBorder="1" applyAlignment="1" applyProtection="1">
      <alignment horizontal="center" vertical="center" shrinkToFit="1"/>
      <protection locked="0" hidden="1"/>
    </xf>
    <xf numFmtId="0" fontId="5" fillId="0" borderId="2" xfId="0" applyFont="1" applyBorder="1" applyAlignment="1" applyProtection="1">
      <alignment horizontal="center" vertical="center" shrinkToFit="1"/>
      <protection locked="0" hidden="1"/>
    </xf>
    <xf numFmtId="0" fontId="5" fillId="0" borderId="32" xfId="0" applyFont="1" applyBorder="1" applyAlignment="1" applyProtection="1">
      <alignment horizontal="center" vertical="center" shrinkToFit="1"/>
      <protection locked="0" hidden="1"/>
    </xf>
    <xf numFmtId="0" fontId="5" fillId="0" borderId="1"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0" fontId="5" fillId="0" borderId="2" xfId="0" applyFont="1" applyBorder="1" applyAlignment="1" applyProtection="1">
      <alignment horizontal="center" vertical="center"/>
      <protection locked="0" hidden="1"/>
    </xf>
    <xf numFmtId="0" fontId="5" fillId="0" borderId="13" xfId="0" applyFont="1" applyBorder="1" applyAlignment="1" applyProtection="1">
      <alignment horizontal="center" vertical="center"/>
      <protection locked="0" hidden="1"/>
    </xf>
    <xf numFmtId="0" fontId="6" fillId="0" borderId="2" xfId="0" applyFont="1" applyBorder="1" applyAlignment="1" applyProtection="1">
      <alignment horizontal="right" vertical="center"/>
      <protection locked="0" hidden="1"/>
    </xf>
    <xf numFmtId="0" fontId="6" fillId="0" borderId="13" xfId="0" applyFont="1" applyBorder="1" applyAlignment="1" applyProtection="1">
      <alignment horizontal="right" vertical="center"/>
      <protection locked="0" hidden="1"/>
    </xf>
    <xf numFmtId="180" fontId="5" fillId="0" borderId="0" xfId="0" applyNumberFormat="1" applyFont="1" applyAlignment="1" applyProtection="1">
      <alignment horizontal="distributed"/>
      <protection locked="0" hidden="1"/>
    </xf>
    <xf numFmtId="0" fontId="5" fillId="0" borderId="0" xfId="0" applyFont="1" applyAlignment="1" applyProtection="1">
      <alignment horizontal="distributed"/>
      <protection hidden="1"/>
    </xf>
    <xf numFmtId="0" fontId="5" fillId="0" borderId="0" xfId="0" applyFont="1" applyAlignment="1" applyProtection="1">
      <alignment horizontal="center"/>
      <protection hidden="1"/>
    </xf>
    <xf numFmtId="0" fontId="5" fillId="0" borderId="6" xfId="0" applyFont="1" applyBorder="1" applyAlignment="1" applyProtection="1">
      <alignment horizontal="center" vertical="center"/>
      <protection hidden="1"/>
    </xf>
    <xf numFmtId="3" fontId="3" fillId="0" borderId="6" xfId="0" applyNumberFormat="1" applyFont="1" applyBorder="1" applyAlignment="1" applyProtection="1">
      <alignment horizontal="right" vertical="center"/>
      <protection hidden="1"/>
    </xf>
    <xf numFmtId="3" fontId="3" fillId="0" borderId="0" xfId="0" applyNumberFormat="1" applyFont="1" applyAlignment="1" applyProtection="1">
      <alignment horizontal="right"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28" fillId="0" borderId="4" xfId="0" applyFont="1" applyBorder="1" applyAlignment="1" applyProtection="1">
      <alignment horizontal="center" vertical="center" shrinkToFit="1"/>
      <protection hidden="1"/>
    </xf>
    <xf numFmtId="0" fontId="28" fillId="0" borderId="2" xfId="0" applyFont="1" applyBorder="1" applyAlignment="1" applyProtection="1">
      <alignment horizontal="center" vertical="center" shrinkToFit="1"/>
      <protection hidden="1"/>
    </xf>
    <xf numFmtId="0" fontId="28" fillId="0" borderId="13"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28" fillId="0" borderId="4" xfId="0" applyFont="1" applyBorder="1" applyAlignment="1" applyProtection="1">
      <alignment horizontal="center" vertical="center" shrinkToFit="1"/>
      <protection locked="0" hidden="1"/>
    </xf>
    <xf numFmtId="0" fontId="28" fillId="0" borderId="2" xfId="0" applyFont="1" applyBorder="1" applyAlignment="1" applyProtection="1">
      <alignment horizontal="center" vertical="center" shrinkToFit="1"/>
      <protection locked="0" hidden="1"/>
    </xf>
    <xf numFmtId="0" fontId="28" fillId="0" borderId="13" xfId="0" applyFont="1" applyBorder="1" applyAlignment="1" applyProtection="1">
      <alignment horizontal="center" vertical="center" shrinkToFit="1"/>
      <protection locked="0" hidden="1"/>
    </xf>
    <xf numFmtId="0" fontId="30" fillId="0" borderId="2" xfId="0" applyFont="1" applyBorder="1" applyAlignment="1" applyProtection="1">
      <alignment horizontal="center" vertical="center" shrinkToFit="1"/>
      <protection locked="0" hidden="1"/>
    </xf>
    <xf numFmtId="0" fontId="30" fillId="0" borderId="13" xfId="0" applyFont="1" applyBorder="1" applyAlignment="1" applyProtection="1">
      <alignment horizontal="center" vertical="center" shrinkToFit="1"/>
      <protection locked="0" hidden="1"/>
    </xf>
    <xf numFmtId="0" fontId="9" fillId="0" borderId="1" xfId="0" applyFont="1" applyBorder="1" applyAlignment="1" applyProtection="1">
      <alignment horizontal="center" vertical="center" wrapText="1"/>
      <protection hidden="1"/>
    </xf>
    <xf numFmtId="0" fontId="29" fillId="0" borderId="1" xfId="0" applyFont="1" applyBorder="1" applyAlignment="1" applyProtection="1">
      <alignment horizontal="center" vertical="center" wrapText="1"/>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5" fillId="0" borderId="6" xfId="0" applyFont="1" applyBorder="1" applyAlignment="1" applyProtection="1">
      <alignment horizontal="left" vertical="center"/>
      <protection hidden="1"/>
    </xf>
    <xf numFmtId="41" fontId="5" fillId="0" borderId="2" xfId="0" applyNumberFormat="1"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41" fontId="5" fillId="0" borderId="3"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13" xfId="0" applyFont="1" applyBorder="1" applyAlignment="1" applyProtection="1">
      <alignment horizontal="center" vertical="center"/>
      <protection locked="0"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locked="0" hidden="1"/>
    </xf>
    <xf numFmtId="0" fontId="4" fillId="0" borderId="29" xfId="0" applyFont="1" applyBorder="1" applyAlignment="1" applyProtection="1">
      <alignment horizontal="center" vertical="center" shrinkToFit="1"/>
      <protection locked="0" hidden="1"/>
    </xf>
    <xf numFmtId="0" fontId="4" fillId="0" borderId="30" xfId="0" applyFont="1" applyBorder="1" applyAlignment="1" applyProtection="1">
      <alignment horizontal="center" vertical="center" shrinkToFit="1"/>
      <protection locked="0" hidden="1"/>
    </xf>
    <xf numFmtId="0" fontId="4" fillId="0" borderId="12" xfId="0"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8" fillId="0" borderId="1" xfId="0" applyFont="1" applyBorder="1" applyAlignment="1" applyProtection="1">
      <alignment horizontal="left" vertical="center" shrinkToFit="1"/>
      <protection locked="0" hidden="1"/>
    </xf>
    <xf numFmtId="0" fontId="30" fillId="0" borderId="1" xfId="0" applyFont="1" applyBorder="1" applyAlignment="1" applyProtection="1">
      <alignment horizontal="left" vertical="center" shrinkToFit="1"/>
      <protection locked="0" hidden="1"/>
    </xf>
    <xf numFmtId="179" fontId="30" fillId="0" borderId="1" xfId="0" applyNumberFormat="1"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protection locked="0" hidden="1"/>
    </xf>
    <xf numFmtId="0" fontId="4" fillId="0" borderId="4"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27" fillId="0" borderId="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36" fillId="0" borderId="1" xfId="0" applyFont="1" applyBorder="1" applyAlignment="1" applyProtection="1">
      <alignment horizontal="left" vertical="center"/>
      <protection hidden="1"/>
    </xf>
    <xf numFmtId="0" fontId="37" fillId="0" borderId="1" xfId="0" applyFont="1" applyBorder="1" applyAlignment="1" applyProtection="1">
      <alignment horizontal="left" vertical="center"/>
      <protection hidden="1"/>
    </xf>
    <xf numFmtId="179" fontId="37" fillId="0" borderId="1" xfId="0" applyNumberFormat="1" applyFont="1" applyBorder="1" applyAlignment="1" applyProtection="1">
      <alignment horizontal="center" vertical="center" wrapText="1"/>
      <protection hidden="1"/>
    </xf>
    <xf numFmtId="0" fontId="38" fillId="0" borderId="1" xfId="0" applyFont="1" applyBorder="1" applyAlignment="1" applyProtection="1">
      <alignment horizontal="center" vertical="center"/>
      <protection hidden="1"/>
    </xf>
    <xf numFmtId="0" fontId="39" fillId="0" borderId="2" xfId="0" applyFont="1" applyBorder="1" applyAlignment="1" applyProtection="1">
      <alignment horizontal="center" vertical="center" shrinkToFit="1"/>
      <protection hidden="1"/>
    </xf>
    <xf numFmtId="0" fontId="39" fillId="0" borderId="13" xfId="0" applyFont="1" applyBorder="1" applyAlignment="1" applyProtection="1">
      <alignment horizontal="center" vertical="center" shrinkToFit="1"/>
      <protection hidden="1"/>
    </xf>
    <xf numFmtId="0" fontId="31" fillId="0" borderId="6" xfId="0" applyFont="1" applyBorder="1" applyAlignment="1" applyProtection="1">
      <alignment horizontal="left" vertical="center"/>
      <protection locked="0" hidden="1"/>
    </xf>
    <xf numFmtId="0" fontId="39" fillId="0" borderId="4" xfId="0" applyFont="1" applyBorder="1" applyAlignment="1" applyProtection="1">
      <alignment horizontal="center" vertical="center" shrinkToFit="1"/>
      <protection hidden="1"/>
    </xf>
    <xf numFmtId="0" fontId="39" fillId="0" borderId="32" xfId="0" applyFont="1" applyBorder="1" applyAlignment="1" applyProtection="1">
      <alignment horizontal="center" vertical="center" shrinkToFit="1"/>
      <protection hidden="1"/>
    </xf>
    <xf numFmtId="0" fontId="28" fillId="0" borderId="1" xfId="0" applyFont="1" applyBorder="1" applyAlignment="1" applyProtection="1">
      <alignment horizontal="center" vertical="center"/>
      <protection hidden="1"/>
    </xf>
    <xf numFmtId="179" fontId="30" fillId="0" borderId="1" xfId="0" applyNumberFormat="1" applyFont="1" applyBorder="1" applyAlignment="1" applyProtection="1">
      <alignment horizontal="center" vertical="center" shrinkToFit="1"/>
      <protection locked="0" hidden="1"/>
    </xf>
    <xf numFmtId="0" fontId="5" fillId="0" borderId="13" xfId="0" applyFont="1" applyBorder="1" applyAlignment="1" applyProtection="1">
      <alignment horizontal="center" vertical="center" shrinkToFit="1"/>
      <protection locked="0" hidden="1"/>
    </xf>
    <xf numFmtId="0" fontId="5" fillId="0" borderId="4" xfId="0" applyFont="1" applyBorder="1" applyAlignment="1" applyProtection="1">
      <alignment horizontal="center" vertical="center" shrinkToFit="1"/>
      <protection locked="0" hidden="1"/>
    </xf>
    <xf numFmtId="0" fontId="13" fillId="0" borderId="0" xfId="0" applyFont="1" applyAlignment="1" applyProtection="1">
      <alignment horizontal="center" vertical="center"/>
      <protection hidden="1"/>
    </xf>
    <xf numFmtId="0" fontId="32" fillId="0" borderId="3" xfId="0" applyFont="1" applyBorder="1" applyAlignment="1" applyProtection="1">
      <alignment horizontal="left" vertical="center" shrinkToFit="1"/>
      <protection hidden="1"/>
    </xf>
    <xf numFmtId="0" fontId="6" fillId="0" borderId="1" xfId="0" applyFont="1" applyBorder="1" applyAlignment="1" applyProtection="1">
      <alignment horizontal="center" vertical="center" wrapText="1" shrinkToFit="1"/>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3" fillId="0" borderId="6" xfId="0" applyFont="1" applyBorder="1" applyAlignment="1" applyProtection="1">
      <alignment horizontal="left" vertical="center"/>
      <protection locked="0" hidden="1"/>
    </xf>
    <xf numFmtId="0" fontId="3" fillId="0" borderId="2" xfId="0" applyFont="1" applyBorder="1" applyAlignment="1" applyProtection="1">
      <alignment horizontal="left" vertical="center"/>
      <protection locked="0" hidden="1"/>
    </xf>
    <xf numFmtId="0" fontId="31" fillId="0" borderId="2" xfId="0" applyFont="1" applyBorder="1" applyAlignment="1" applyProtection="1">
      <alignment horizontal="left" vertical="center"/>
      <protection locked="0" hidden="1"/>
    </xf>
    <xf numFmtId="0" fontId="18" fillId="0" borderId="0" xfId="0" applyFont="1" applyAlignment="1" applyProtection="1">
      <alignment horizontal="center" vertical="center"/>
      <protection hidden="1"/>
    </xf>
    <xf numFmtId="0" fontId="3" fillId="0" borderId="3" xfId="0" applyFont="1" applyBorder="1" applyAlignment="1" applyProtection="1">
      <alignment horizontal="center"/>
      <protection hidden="1"/>
    </xf>
    <xf numFmtId="0" fontId="12" fillId="0" borderId="0" xfId="0" applyFont="1" applyAlignment="1" applyProtection="1">
      <alignment horizontal="distributed" vertical="center"/>
      <protection hidden="1"/>
    </xf>
    <xf numFmtId="0" fontId="13" fillId="0" borderId="3" xfId="0" applyFont="1" applyBorder="1" applyAlignment="1" applyProtection="1">
      <alignment horizontal="left" vertical="center" shrinkToFit="1"/>
      <protection locked="0" hidden="1"/>
    </xf>
    <xf numFmtId="0" fontId="13" fillId="0" borderId="3" xfId="0" applyFont="1" applyBorder="1" applyAlignment="1" applyProtection="1">
      <alignment horizontal="center" vertical="center" shrinkToFit="1"/>
      <protection locked="0" hidden="1"/>
    </xf>
    <xf numFmtId="0" fontId="32" fillId="0" borderId="3" xfId="0" applyFont="1" applyBorder="1" applyAlignment="1" applyProtection="1">
      <alignment horizontal="left" vertical="center"/>
      <protection hidden="1"/>
    </xf>
    <xf numFmtId="0" fontId="28" fillId="0" borderId="4" xfId="0" applyFont="1" applyBorder="1" applyAlignment="1" applyProtection="1">
      <alignment horizontal="left" vertical="center" shrinkToFit="1"/>
      <protection locked="0" hidden="1"/>
    </xf>
    <xf numFmtId="0" fontId="28" fillId="0" borderId="2" xfId="0" applyFont="1" applyBorder="1" applyAlignment="1" applyProtection="1">
      <alignment horizontal="left" vertical="center" shrinkToFit="1"/>
      <protection locked="0" hidden="1"/>
    </xf>
    <xf numFmtId="0" fontId="28" fillId="0" borderId="13" xfId="0" applyFont="1" applyBorder="1" applyAlignment="1" applyProtection="1">
      <alignment horizontal="left" vertical="center" shrinkToFit="1"/>
      <protection locked="0" hidden="1"/>
    </xf>
    <xf numFmtId="0" fontId="3" fillId="0" borderId="2" xfId="0" applyFont="1" applyBorder="1" applyAlignment="1" applyProtection="1">
      <alignment horizontal="left" vertical="center" shrinkToFit="1"/>
      <protection hidden="1"/>
    </xf>
    <xf numFmtId="0" fontId="6" fillId="0" borderId="3" xfId="0" applyFont="1" applyBorder="1" applyAlignment="1" applyProtection="1">
      <alignment horizontal="center" vertical="center" shrinkToFit="1"/>
      <protection locked="0" hidden="1"/>
    </xf>
    <xf numFmtId="0" fontId="3" fillId="0" borderId="3" xfId="0" applyFont="1" applyBorder="1" applyAlignment="1" applyProtection="1">
      <alignment horizontal="left" vertical="center"/>
      <protection locked="0" hidden="1"/>
    </xf>
    <xf numFmtId="0" fontId="30" fillId="0" borderId="4" xfId="0" applyFont="1" applyBorder="1" applyAlignment="1" applyProtection="1">
      <alignment horizontal="left" vertical="center" shrinkToFit="1"/>
      <protection hidden="1"/>
    </xf>
    <xf numFmtId="0" fontId="30" fillId="0" borderId="2" xfId="0" applyFont="1" applyBorder="1" applyAlignment="1" applyProtection="1">
      <alignment horizontal="left" vertical="center" shrinkToFit="1"/>
      <protection hidden="1"/>
    </xf>
    <xf numFmtId="0" fontId="30" fillId="0" borderId="13" xfId="0" applyFont="1" applyBorder="1" applyAlignment="1" applyProtection="1">
      <alignment horizontal="left" vertical="center" shrinkToFit="1"/>
      <protection hidden="1"/>
    </xf>
    <xf numFmtId="0" fontId="5" fillId="0" borderId="3" xfId="0" applyFont="1" applyBorder="1" applyAlignment="1" applyProtection="1">
      <alignment horizontal="center"/>
      <protection locked="0" hidden="1"/>
    </xf>
    <xf numFmtId="0" fontId="5" fillId="0" borderId="2" xfId="0" applyFont="1" applyBorder="1" applyAlignment="1" applyProtection="1">
      <alignment horizontal="center"/>
      <protection locked="0" hidden="1"/>
    </xf>
    <xf numFmtId="0" fontId="40" fillId="0" borderId="4" xfId="0" applyFont="1" applyBorder="1" applyAlignment="1" applyProtection="1">
      <alignment horizontal="center" vertical="center"/>
      <protection hidden="1"/>
    </xf>
    <xf numFmtId="0" fontId="40" fillId="0" borderId="2" xfId="0" applyFont="1" applyBorder="1" applyAlignment="1" applyProtection="1">
      <alignment horizontal="center" vertical="center"/>
      <protection hidden="1"/>
    </xf>
    <xf numFmtId="0" fontId="40" fillId="0" borderId="13" xfId="0" applyFont="1" applyBorder="1" applyAlignment="1" applyProtection="1">
      <alignment horizontal="center" vertical="center"/>
      <protection hidden="1"/>
    </xf>
    <xf numFmtId="0" fontId="3" fillId="0" borderId="3" xfId="0" applyFont="1" applyBorder="1" applyAlignment="1" applyProtection="1">
      <alignment horizontal="left" vertical="center" shrinkToFit="1"/>
      <protection hidden="1"/>
    </xf>
    <xf numFmtId="0" fontId="28" fillId="0" borderId="4" xfId="0" applyFont="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10"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11" xfId="0" applyFont="1" applyBorder="1" applyAlignment="1" applyProtection="1">
      <alignment horizontal="center" vertical="center" wrapText="1"/>
      <protection hidden="1"/>
    </xf>
    <xf numFmtId="0" fontId="30" fillId="0" borderId="1" xfId="0" applyFont="1" applyBorder="1" applyAlignment="1" applyProtection="1">
      <alignment horizontal="left" vertical="center" wrapText="1"/>
      <protection locked="0" hidden="1"/>
    </xf>
    <xf numFmtId="0" fontId="39" fillId="0" borderId="4" xfId="0" applyFont="1" applyBorder="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39" fillId="0" borderId="13" xfId="0" applyFont="1" applyBorder="1" applyAlignment="1" applyProtection="1">
      <alignment horizontal="center" vertical="center"/>
      <protection hidden="1"/>
    </xf>
    <xf numFmtId="0" fontId="28" fillId="0" borderId="13" xfId="0" applyFont="1" applyBorder="1" applyAlignment="1" applyProtection="1">
      <alignment horizontal="center" vertical="center"/>
      <protection hidden="1"/>
    </xf>
    <xf numFmtId="0" fontId="15" fillId="0" borderId="0" xfId="0" applyFont="1" applyAlignment="1" applyProtection="1">
      <alignment horizontal="center"/>
      <protection hidden="1"/>
    </xf>
    <xf numFmtId="0" fontId="32" fillId="0" borderId="2" xfId="0" applyFont="1" applyBorder="1" applyAlignment="1" applyProtection="1">
      <alignment horizontal="left" vertical="center" shrinkToFit="1"/>
      <protection hidden="1"/>
    </xf>
    <xf numFmtId="0" fontId="39" fillId="0" borderId="1" xfId="0" applyFont="1" applyBorder="1" applyAlignment="1" applyProtection="1">
      <alignment horizontal="center" vertical="center"/>
      <protection hidden="1"/>
    </xf>
    <xf numFmtId="0" fontId="30" fillId="0" borderId="4" xfId="0" applyFont="1" applyBorder="1" applyAlignment="1" applyProtection="1">
      <alignment horizontal="center" vertical="center"/>
      <protection locked="0" hidden="1"/>
    </xf>
    <xf numFmtId="0" fontId="30" fillId="0" borderId="2" xfId="0" applyFont="1" applyBorder="1" applyAlignment="1" applyProtection="1">
      <alignment horizontal="center" vertical="center"/>
      <protection locked="0" hidden="1"/>
    </xf>
    <xf numFmtId="0" fontId="30" fillId="0" borderId="13" xfId="0" applyFont="1" applyBorder="1" applyAlignment="1" applyProtection="1">
      <alignment horizontal="center" vertical="center"/>
      <protection locked="0" hidden="1"/>
    </xf>
    <xf numFmtId="0" fontId="30" fillId="0" borderId="4" xfId="0" applyFont="1" applyBorder="1" applyAlignment="1" applyProtection="1">
      <alignment horizontal="left" vertical="center" shrinkToFit="1"/>
      <protection locked="0" hidden="1"/>
    </xf>
    <xf numFmtId="0" fontId="30" fillId="0" borderId="2" xfId="0" applyFont="1" applyBorder="1" applyAlignment="1" applyProtection="1">
      <alignment horizontal="left" vertical="center" shrinkToFit="1"/>
      <protection locked="0" hidden="1"/>
    </xf>
    <xf numFmtId="0" fontId="30" fillId="0" borderId="13" xfId="0" applyFont="1" applyBorder="1" applyAlignment="1" applyProtection="1">
      <alignment horizontal="left" vertical="center" shrinkToFit="1"/>
      <protection locked="0" hidden="1"/>
    </xf>
    <xf numFmtId="0" fontId="30" fillId="0" borderId="1" xfId="0" applyFont="1" applyBorder="1" applyAlignment="1" applyProtection="1">
      <alignment horizontal="center" vertical="center"/>
      <protection locked="0" hidden="1"/>
    </xf>
    <xf numFmtId="179" fontId="37" fillId="0" borderId="1" xfId="0" applyNumberFormat="1" applyFont="1" applyBorder="1" applyAlignment="1" applyProtection="1">
      <alignment horizontal="center" vertical="center" shrinkToFit="1"/>
      <protection hidden="1"/>
    </xf>
    <xf numFmtId="0" fontId="6" fillId="0" borderId="3" xfId="0" applyFont="1" applyBorder="1" applyAlignment="1" applyProtection="1">
      <alignment horizontal="left" vertical="center" shrinkToFit="1"/>
      <protection locked="0" hidden="1"/>
    </xf>
    <xf numFmtId="0" fontId="6" fillId="0" borderId="0" xfId="0" applyFont="1" applyAlignment="1" applyProtection="1">
      <alignment horizontal="center" vertical="center"/>
      <protection hidden="1"/>
    </xf>
    <xf numFmtId="0" fontId="4" fillId="0" borderId="1" xfId="0" applyFont="1" applyBorder="1" applyAlignment="1" applyProtection="1">
      <alignment horizontal="center"/>
      <protection hidden="1"/>
    </xf>
    <xf numFmtId="0" fontId="4" fillId="0" borderId="1" xfId="0" applyFont="1" applyBorder="1" applyAlignment="1" applyProtection="1">
      <alignment horizontal="center"/>
      <protection locked="0" hidden="1"/>
    </xf>
    <xf numFmtId="0" fontId="12" fillId="0" borderId="0" xfId="0" applyFont="1" applyAlignment="1" applyProtection="1">
      <alignment horizontal="center" vertical="center"/>
      <protection hidden="1"/>
    </xf>
    <xf numFmtId="0" fontId="9" fillId="0" borderId="5"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41" fontId="5" fillId="0" borderId="6" xfId="0" applyNumberFormat="1" applyFont="1" applyBorder="1" applyAlignment="1" applyProtection="1">
      <alignment horizontal="center" vertical="center"/>
      <protection hidden="1"/>
    </xf>
    <xf numFmtId="176" fontId="5" fillId="0" borderId="6" xfId="0" applyNumberFormat="1" applyFont="1" applyBorder="1" applyAlignment="1" applyProtection="1">
      <alignment horizontal="right" vertical="center"/>
      <protection hidden="1"/>
    </xf>
    <xf numFmtId="176" fontId="5" fillId="0" borderId="3" xfId="0" applyNumberFormat="1" applyFont="1" applyBorder="1" applyAlignment="1" applyProtection="1">
      <alignment horizontal="right" vertical="center"/>
      <protection hidden="1"/>
    </xf>
    <xf numFmtId="41" fontId="5" fillId="0" borderId="0" xfId="0" applyNumberFormat="1" applyFont="1" applyAlignment="1" applyProtection="1">
      <alignment horizontal="center" vertical="center"/>
      <protection hidden="1"/>
    </xf>
    <xf numFmtId="0" fontId="43" fillId="0" borderId="0" xfId="0" applyFont="1" applyAlignment="1" applyProtection="1">
      <alignment horizontal="center" vertical="center"/>
      <protection hidden="1"/>
    </xf>
    <xf numFmtId="0" fontId="28" fillId="0" borderId="4" xfId="0" applyFont="1" applyBorder="1" applyAlignment="1" applyProtection="1">
      <alignment horizontal="right" vertical="center"/>
      <protection locked="0" hidden="1"/>
    </xf>
    <xf numFmtId="0" fontId="5" fillId="0" borderId="0" xfId="0" applyFont="1" applyAlignment="1">
      <alignment horizontal="center"/>
    </xf>
    <xf numFmtId="0" fontId="3" fillId="0" borderId="0" xfId="0" applyFont="1" applyAlignment="1">
      <alignment horizontal="left" vertical="center"/>
    </xf>
    <xf numFmtId="0" fontId="28" fillId="0" borderId="1" xfId="0" applyFont="1" applyBorder="1" applyAlignment="1">
      <alignment horizontal="center" vertical="center"/>
    </xf>
    <xf numFmtId="0" fontId="6" fillId="0" borderId="1" xfId="0" applyFont="1" applyBorder="1" applyAlignment="1">
      <alignment horizontal="center" vertical="center"/>
    </xf>
    <xf numFmtId="0" fontId="52" fillId="6" borderId="1" xfId="0" applyFont="1" applyFill="1" applyBorder="1" applyAlignment="1">
      <alignment horizontal="center" vertical="center"/>
    </xf>
    <xf numFmtId="0" fontId="52" fillId="0" borderId="0" xfId="0" applyFont="1" applyAlignment="1" applyProtection="1">
      <alignment horizontal="center" vertical="center"/>
      <protection locked="0"/>
    </xf>
    <xf numFmtId="0" fontId="28" fillId="0" borderId="0" xfId="0" applyFont="1" applyAlignment="1">
      <alignment horizontal="center" vertical="center"/>
    </xf>
  </cellXfs>
  <cellStyles count="1">
    <cellStyle name="標準" xfId="0" builtinId="0"/>
  </cellStyles>
  <dxfs count="7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EA3274"/>
      <color rgb="FF66FFFF"/>
      <color rgb="FFFF6600"/>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167641</xdr:colOff>
      <xdr:row>0</xdr:row>
      <xdr:rowOff>129540</xdr:rowOff>
    </xdr:from>
    <xdr:to>
      <xdr:col>37</xdr:col>
      <xdr:colOff>106681</xdr:colOff>
      <xdr:row>5</xdr:row>
      <xdr:rowOff>26785</xdr:rowOff>
    </xdr:to>
    <xdr:sp macro="" textlink="">
      <xdr:nvSpPr>
        <xdr:cNvPr id="2" name="Text Box 9">
          <a:extLst>
            <a:ext uri="{FF2B5EF4-FFF2-40B4-BE49-F238E27FC236}">
              <a16:creationId xmlns:a16="http://schemas.microsoft.com/office/drawing/2014/main" id="{D74F5210-2424-4567-B500-5ED1B6FB89DB}"/>
            </a:ext>
          </a:extLst>
        </xdr:cNvPr>
        <xdr:cNvSpPr txBox="1">
          <a:spLocks noChangeArrowheads="1"/>
        </xdr:cNvSpPr>
      </xdr:nvSpPr>
      <xdr:spPr bwMode="auto">
        <a:xfrm>
          <a:off x="167641" y="129540"/>
          <a:ext cx="6423660" cy="887845"/>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ブルーのセルに必要事項を入力してください，</a:t>
          </a:r>
        </a:p>
        <a:p>
          <a:pPr algn="l" rtl="0">
            <a:lnSpc>
              <a:spcPts val="1100"/>
            </a:lnSpc>
            <a:defRPr sz="1000"/>
          </a:pPr>
          <a:r>
            <a:rPr lang="ja-JP" altLang="en-US" sz="1000" b="0" i="0" strike="noStrike">
              <a:solidFill>
                <a:srgbClr val="000000"/>
              </a:solidFill>
              <a:latin typeface="ＭＳ Ｐゴシック"/>
              <a:ea typeface="ＭＳ Ｐゴシック"/>
            </a:rPr>
            <a:t>　２　このシートに入力されたデータは、シート「陸上</a:t>
          </a:r>
          <a:r>
            <a:rPr lang="en-US" altLang="ja-JP" sz="1000" b="0" i="0" strike="noStrike">
              <a:solidFill>
                <a:srgbClr val="000000"/>
              </a:solidFill>
              <a:latin typeface="ＭＳ Ｐゴシック"/>
              <a:ea typeface="ＭＳ Ｐゴシック"/>
            </a:rPr>
            <a:t>1</a:t>
          </a:r>
          <a:r>
            <a:rPr lang="ja-JP" altLang="en-US" sz="1000" b="0" i="0" strike="noStrike">
              <a:solidFill>
                <a:srgbClr val="000000"/>
              </a:solidFill>
              <a:latin typeface="ＭＳ Ｐゴシック"/>
              <a:ea typeface="ＭＳ Ｐゴシック"/>
            </a:rPr>
            <a:t>」「陸上</a:t>
          </a:r>
          <a:r>
            <a:rPr lang="en-US" altLang="ja-JP" sz="1000" b="0" i="0" strike="noStrike">
              <a:solidFill>
                <a:srgbClr val="000000"/>
              </a:solidFill>
              <a:latin typeface="ＭＳ Ｐゴシック"/>
              <a:ea typeface="ＭＳ Ｐゴシック"/>
            </a:rPr>
            <a:t>2</a:t>
          </a:r>
          <a:r>
            <a:rPr lang="ja-JP" altLang="en-US" sz="1000" b="0" i="0" strike="noStrike">
              <a:solidFill>
                <a:srgbClr val="000000"/>
              </a:solidFill>
              <a:latin typeface="ＭＳ Ｐゴシック"/>
              <a:ea typeface="ＭＳ Ｐゴシック"/>
            </a:rPr>
            <a:t>」「陸上</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」に反映されます。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61653</xdr:colOff>
      <xdr:row>0</xdr:row>
      <xdr:rowOff>97213</xdr:rowOff>
    </xdr:from>
    <xdr:to>
      <xdr:col>12</xdr:col>
      <xdr:colOff>518160</xdr:colOff>
      <xdr:row>4</xdr:row>
      <xdr:rowOff>60960</xdr:rowOff>
    </xdr:to>
    <xdr:sp macro="" textlink="">
      <xdr:nvSpPr>
        <xdr:cNvPr id="9225" name="Text Box 9">
          <a:extLst>
            <a:ext uri="{FF2B5EF4-FFF2-40B4-BE49-F238E27FC236}">
              <a16:creationId xmlns:a16="http://schemas.microsoft.com/office/drawing/2014/main" id="{00000000-0008-0000-0000-000009240000}"/>
            </a:ext>
          </a:extLst>
        </xdr:cNvPr>
        <xdr:cNvSpPr txBox="1">
          <a:spLocks noChangeArrowheads="1"/>
        </xdr:cNvSpPr>
      </xdr:nvSpPr>
      <xdr:spPr bwMode="auto">
        <a:xfrm>
          <a:off x="214053" y="97213"/>
          <a:ext cx="6765867" cy="725747"/>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２　シート「基本入力」、シート「陸上</a:t>
          </a:r>
          <a:r>
            <a:rPr lang="en-US" altLang="ja-JP" sz="1000" b="0" i="0" strike="noStrike">
              <a:solidFill>
                <a:srgbClr val="000000"/>
              </a:solidFill>
              <a:latin typeface="ＭＳ Ｐゴシック"/>
              <a:ea typeface="ＭＳ Ｐゴシック"/>
            </a:rPr>
            <a:t>1</a:t>
          </a:r>
          <a:r>
            <a:rPr lang="ja-JP" altLang="en-US" sz="1000" b="0" i="0" strike="noStrike">
              <a:solidFill>
                <a:srgbClr val="000000"/>
              </a:solidFill>
              <a:latin typeface="ＭＳ Ｐゴシック"/>
              <a:ea typeface="ＭＳ Ｐゴシック"/>
            </a:rPr>
            <a:t>」、シート「陸上</a:t>
          </a:r>
          <a:r>
            <a:rPr lang="en-US" altLang="ja-JP" sz="1000" b="0" i="0" strike="noStrike">
              <a:solidFill>
                <a:srgbClr val="000000"/>
              </a:solidFill>
              <a:latin typeface="ＭＳ Ｐゴシック"/>
              <a:ea typeface="ＭＳ Ｐゴシック"/>
            </a:rPr>
            <a:t>2</a:t>
          </a:r>
          <a:r>
            <a:rPr lang="ja-JP" altLang="en-US" sz="1000" b="0" i="0" strike="noStrike">
              <a:solidFill>
                <a:srgbClr val="000000"/>
              </a:solidFill>
              <a:latin typeface="ＭＳ Ｐゴシック"/>
              <a:ea typeface="ＭＳ Ｐゴシック"/>
            </a:rPr>
            <a:t>」、シート「陸上</a:t>
          </a:r>
          <a:r>
            <a:rPr lang="en-US" altLang="ja-JP" sz="1000" b="0" i="0" strike="noStrike">
              <a:solidFill>
                <a:srgbClr val="000000"/>
              </a:solidFill>
              <a:latin typeface="ＭＳ Ｐゴシック"/>
              <a:ea typeface="ＭＳ Ｐゴシック"/>
            </a:rPr>
            <a:t>3</a:t>
          </a:r>
          <a:r>
            <a:rPr lang="ja-JP" altLang="en-US" sz="1000" b="0" i="0" strike="noStrike">
              <a:solidFill>
                <a:srgbClr val="000000"/>
              </a:solidFill>
              <a:latin typeface="ＭＳ Ｐゴシック"/>
              <a:ea typeface="ＭＳ Ｐゴシック"/>
            </a:rPr>
            <a:t>」に入力するとデータが反映されます。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74180</xdr:colOff>
      <xdr:row>54</xdr:row>
      <xdr:rowOff>28112</xdr:rowOff>
    </xdr:from>
    <xdr:to>
      <xdr:col>81</xdr:col>
      <xdr:colOff>36944</xdr:colOff>
      <xdr:row>59</xdr:row>
      <xdr:rowOff>106680</xdr:rowOff>
    </xdr:to>
    <xdr:sp macro="" textlink="">
      <xdr:nvSpPr>
        <xdr:cNvPr id="25809" name="Text Box 2">
          <a:extLst>
            <a:ext uri="{FF2B5EF4-FFF2-40B4-BE49-F238E27FC236}">
              <a16:creationId xmlns:a16="http://schemas.microsoft.com/office/drawing/2014/main" id="{00000000-0008-0000-0100-0000D1640000}"/>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endParaRPr lang="en-US" altLang="ja-JP" sz="900" b="0" i="0" strike="noStrike">
            <a:solidFill>
              <a:srgbClr val="FF0000"/>
            </a:solidFill>
            <a:latin typeface="Arial Unicode MS"/>
            <a:ea typeface="Arial Unicode MS"/>
            <a:cs typeface="Arial Unicode MS"/>
          </a:endParaRPr>
        </a:p>
        <a:p>
          <a:pPr algn="l" rtl="0">
            <a:lnSpc>
              <a:spcPts val="1100"/>
            </a:lnSpc>
            <a:defRPr sz="1000"/>
          </a:pPr>
          <a:r>
            <a:rPr lang="ja-JP" altLang="ja-JP" sz="1000" b="0" i="0">
              <a:effectLst/>
              <a:latin typeface="+mn-lt"/>
              <a:ea typeface="+mn-ea"/>
              <a:cs typeface="+mn-cs"/>
            </a:rPr>
            <a:t>ご承知おきください。</a:t>
          </a:r>
          <a:endParaRPr lang="ja-JP" altLang="en-US" sz="900" b="0" i="0" strike="noStrike">
            <a:solidFill>
              <a:srgbClr val="333333"/>
            </a:solidFill>
            <a:latin typeface="Arial Unicode MS"/>
            <a:ea typeface="Arial Unicode MS"/>
            <a:cs typeface="Arial Unicode MS"/>
          </a:endParaRPr>
        </a:p>
      </xdr:txBody>
    </xdr:sp>
    <xdr:clientData/>
  </xdr:twoCellAnchor>
  <xdr:twoCellAnchor>
    <xdr:from>
      <xdr:col>1</xdr:col>
      <xdr:colOff>7620</xdr:colOff>
      <xdr:row>0</xdr:row>
      <xdr:rowOff>115916</xdr:rowOff>
    </xdr:from>
    <xdr:to>
      <xdr:col>83</xdr:col>
      <xdr:colOff>0</xdr:colOff>
      <xdr:row>10</xdr:row>
      <xdr:rowOff>53340</xdr:rowOff>
    </xdr:to>
    <xdr:sp macro="" textlink="">
      <xdr:nvSpPr>
        <xdr:cNvPr id="25610" name="Text Box 10">
          <a:extLst>
            <a:ext uri="{FF2B5EF4-FFF2-40B4-BE49-F238E27FC236}">
              <a16:creationId xmlns:a16="http://schemas.microsoft.com/office/drawing/2014/main" id="{00000000-0008-0000-0100-00000A640000}"/>
            </a:ext>
          </a:extLst>
        </xdr:cNvPr>
        <xdr:cNvSpPr txBox="1">
          <a:spLocks noChangeArrowheads="1"/>
        </xdr:cNvSpPr>
      </xdr:nvSpPr>
      <xdr:spPr bwMode="auto">
        <a:xfrm>
          <a:off x="160020" y="115916"/>
          <a:ext cx="7429500" cy="1171864"/>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必要事項を入力してください，（クラブ名等は、シート「基本入力」に入力されたデータが反映されます）</a:t>
          </a:r>
          <a:r>
            <a:rPr lang="ja-JP" altLang="en-US" sz="1000" b="0" i="0" u="none" strike="noStrike">
              <a:effectLst/>
              <a:latin typeface="+mn-lt"/>
              <a:ea typeface="+mn-ea"/>
              <a:cs typeface="+mn-cs"/>
            </a:rPr>
            <a:t>　</a:t>
          </a:r>
          <a:endParaRPr lang="en-US" altLang="ja-JP" sz="1000" b="0" i="0" u="none" strike="noStrike">
            <a:effectLst/>
            <a:latin typeface="+mn-lt"/>
            <a:ea typeface="+mn-ea"/>
            <a:cs typeface="+mn-cs"/>
          </a:endParaRPr>
        </a:p>
        <a:p>
          <a:pPr algn="l" rtl="0">
            <a:lnSpc>
              <a:spcPts val="1100"/>
            </a:lnSpc>
            <a:defRPr sz="1000"/>
          </a:pPr>
          <a:r>
            <a:rPr lang="ja-JP" altLang="en-US" sz="1000" b="0" i="0" u="none" strike="noStrike">
              <a:effectLst/>
              <a:latin typeface="+mn-lt"/>
              <a:ea typeface="+mn-ea"/>
              <a:cs typeface="+mn-cs"/>
            </a:rPr>
            <a:t>　２　隣のセルへの移動は、「</a:t>
          </a:r>
          <a:r>
            <a:rPr lang="en-US" altLang="ja-JP" sz="1000" b="0" i="0" u="none" strike="noStrike">
              <a:effectLst/>
              <a:latin typeface="+mn-lt"/>
              <a:ea typeface="+mn-ea"/>
              <a:cs typeface="+mn-cs"/>
            </a:rPr>
            <a:t>Tab</a:t>
          </a:r>
          <a:r>
            <a:rPr lang="ja-JP" altLang="en-US" sz="1000" b="0" i="0" u="none" strike="noStrike">
              <a:effectLst/>
              <a:latin typeface="+mn-lt"/>
              <a:ea typeface="+mn-ea"/>
              <a:cs typeface="+mn-cs"/>
            </a:rPr>
            <a:t>」キーを使ってください。</a:t>
          </a:r>
          <a:r>
            <a:rPr lang="ja-JP" altLang="en-US" sz="1100"/>
            <a:t> </a:t>
          </a:r>
          <a:endParaRPr lang="en-US" altLang="ja-JP" sz="1100"/>
        </a:p>
        <a:p>
          <a:pPr algn="l" rtl="0">
            <a:lnSpc>
              <a:spcPts val="1100"/>
            </a:lnSpc>
            <a:defRPr sz="1000"/>
          </a:pPr>
          <a:r>
            <a:rPr lang="ja-JP" altLang="en-US" sz="1100" baseline="0"/>
            <a:t>   </a:t>
          </a:r>
          <a:r>
            <a:rPr lang="ja-JP" altLang="ja-JP" sz="1000" b="0" i="0">
              <a:effectLst/>
              <a:latin typeface="+mn-lt"/>
              <a:ea typeface="+mn-ea"/>
              <a:cs typeface="+mn-cs"/>
            </a:rPr>
            <a:t>３</a:t>
          </a:r>
          <a:r>
            <a:rPr lang="ja-JP" altLang="en-US" sz="1000" b="0" i="0">
              <a:effectLst/>
              <a:latin typeface="+mn-lt"/>
              <a:ea typeface="+mn-ea"/>
              <a:cs typeface="+mn-cs"/>
            </a:rPr>
            <a:t>　登録番号は、名前を入力すると表示されます。</a:t>
          </a:r>
          <a:endParaRPr lang="en-US" altLang="ja-JP" sz="100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100"/>
            </a:lnSpc>
            <a:defRPr sz="1000"/>
          </a:pPr>
          <a:r>
            <a:rPr lang="en-US" altLang="ja-JP" sz="1000" b="0" i="0" strike="noStrike">
              <a:solidFill>
                <a:srgbClr val="000000"/>
              </a:solidFill>
              <a:latin typeface="ＭＳ Ｐ明朝" panose="02020600040205080304" pitchFamily="18" charset="-128"/>
              <a:ea typeface="ＭＳ Ｐ明朝" panose="02020600040205080304" pitchFamily="18" charset="-128"/>
            </a:rPr>
            <a:t>  </a:t>
          </a:r>
          <a:r>
            <a:rPr lang="ja-JP" altLang="en-US" sz="1000" b="0" i="0" strike="noStrike">
              <a:solidFill>
                <a:srgbClr val="000000"/>
              </a:solidFill>
              <a:latin typeface="ＭＳ Ｐゴシック"/>
              <a:ea typeface="ＭＳ Ｐゴシック"/>
            </a:rPr>
            <a:t>４　名前のフリガナは，氏名を入力すると自動表示します。正しくなければ，上書きをして訂正をしてください。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５　性別、学年・年齢、種目、スポ少登録の有無等は、▼マークをクリックして選択してください。</a:t>
          </a:r>
        </a:p>
        <a:p>
          <a:pPr algn="l" rtl="0">
            <a:lnSpc>
              <a:spcPts val="1100"/>
            </a:lnSpc>
            <a:defRPr sz="1000"/>
          </a:pPr>
          <a:r>
            <a:rPr lang="ja-JP" altLang="en-US" sz="1000" b="0" i="0" strike="noStrike">
              <a:solidFill>
                <a:srgbClr val="000000"/>
              </a:solidFill>
              <a:latin typeface="ＭＳ Ｐゴシック"/>
              <a:ea typeface="ＭＳ Ｐゴシック"/>
            </a:rPr>
            <a:t>　６　女子は，性別のセルを「女」で選択すると，朱書きに変換されます。</a:t>
          </a:r>
        </a:p>
        <a:p>
          <a:pPr algn="l" rtl="0">
            <a:defRPr sz="1000"/>
          </a:pPr>
          <a:r>
            <a:rPr lang="ja-JP" altLang="en-US" sz="1000" b="0" i="0" strike="noStrike">
              <a:solidFill>
                <a:srgbClr val="000000"/>
              </a:solidFill>
              <a:latin typeface="ＭＳ Ｐゴシック"/>
              <a:ea typeface="ＭＳ Ｐゴシック"/>
            </a:rPr>
            <a:t>　７　</a:t>
          </a:r>
          <a:r>
            <a:rPr lang="ja-JP" altLang="ja-JP" sz="1000" b="0" i="0">
              <a:effectLst/>
              <a:latin typeface="+mn-lt"/>
              <a:ea typeface="+mn-ea"/>
              <a:cs typeface="+mn-cs"/>
            </a:rPr>
            <a:t>参加負担金は，</a:t>
          </a:r>
          <a:r>
            <a:rPr lang="ja-JP" altLang="en-US" sz="1000" b="0" i="0">
              <a:effectLst/>
              <a:latin typeface="+mn-lt"/>
              <a:ea typeface="+mn-ea"/>
              <a:cs typeface="+mn-cs"/>
            </a:rPr>
            <a:t>名前を入力すると自動的にカウントします。</a:t>
          </a:r>
          <a:endParaRPr lang="en-US" altLang="ja-JP" sz="1000" b="0" i="0">
            <a:effectLst/>
            <a:latin typeface="+mn-lt"/>
            <a:ea typeface="+mn-ea"/>
            <a:cs typeface="+mn-cs"/>
          </a:endParaRPr>
        </a:p>
        <a:p>
          <a:pPr algn="l" rtl="0">
            <a:defRPr sz="1000"/>
          </a:pPr>
          <a:endParaRPr lang="ja-JP" altLang="en-US" sz="900" b="0" i="0" strike="noStrike">
            <a:solidFill>
              <a:srgbClr val="000000"/>
            </a:solidFill>
            <a:latin typeface="ＭＳ Ｐゴシック"/>
            <a:ea typeface="ＭＳ Ｐゴシック"/>
          </a:endParaRPr>
        </a:p>
      </xdr:txBody>
    </xdr:sp>
    <xdr:clientData/>
  </xdr:twoCellAnchor>
  <xdr:twoCellAnchor>
    <xdr:from>
      <xdr:col>2</xdr:col>
      <xdr:colOff>74180</xdr:colOff>
      <xdr:row>103</xdr:row>
      <xdr:rowOff>58592</xdr:rowOff>
    </xdr:from>
    <xdr:to>
      <xdr:col>81</xdr:col>
      <xdr:colOff>36944</xdr:colOff>
      <xdr:row>106</xdr:row>
      <xdr:rowOff>99060</xdr:rowOff>
    </xdr:to>
    <xdr:sp macro="" textlink="">
      <xdr:nvSpPr>
        <xdr:cNvPr id="7" name="Text Box 2">
          <a:extLst>
            <a:ext uri="{FF2B5EF4-FFF2-40B4-BE49-F238E27FC236}">
              <a16:creationId xmlns:a16="http://schemas.microsoft.com/office/drawing/2014/main" id="{496EC69D-C757-422C-B53C-E72E5A622C32}"/>
            </a:ext>
          </a:extLst>
        </xdr:cNvPr>
        <xdr:cNvSpPr txBox="1">
          <a:spLocks noChangeArrowheads="1"/>
        </xdr:cNvSpPr>
      </xdr:nvSpPr>
      <xdr:spPr bwMode="auto">
        <a:xfrm>
          <a:off x="333260" y="23680592"/>
          <a:ext cx="7003644" cy="45194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2</xdr:col>
      <xdr:colOff>81800</xdr:colOff>
      <xdr:row>150</xdr:row>
      <xdr:rowOff>50972</xdr:rowOff>
    </xdr:from>
    <xdr:to>
      <xdr:col>81</xdr:col>
      <xdr:colOff>44564</xdr:colOff>
      <xdr:row>153</xdr:row>
      <xdr:rowOff>99060</xdr:rowOff>
    </xdr:to>
    <xdr:sp macro="" textlink="">
      <xdr:nvSpPr>
        <xdr:cNvPr id="9" name="Text Box 2">
          <a:extLst>
            <a:ext uri="{FF2B5EF4-FFF2-40B4-BE49-F238E27FC236}">
              <a16:creationId xmlns:a16="http://schemas.microsoft.com/office/drawing/2014/main" id="{DCA401ED-EF18-4209-85FD-7FBCB3B7B4DC}"/>
            </a:ext>
          </a:extLst>
        </xdr:cNvPr>
        <xdr:cNvSpPr txBox="1">
          <a:spLocks noChangeArrowheads="1"/>
        </xdr:cNvSpPr>
      </xdr:nvSpPr>
      <xdr:spPr bwMode="auto">
        <a:xfrm>
          <a:off x="340880" y="35003912"/>
          <a:ext cx="7003644" cy="45956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ご承知おきください。</a:t>
          </a:r>
        </a:p>
      </xdr:txBody>
    </xdr:sp>
    <xdr:clientData/>
  </xdr:twoCellAnchor>
  <xdr:twoCellAnchor>
    <xdr:from>
      <xdr:col>2</xdr:col>
      <xdr:colOff>74180</xdr:colOff>
      <xdr:row>101</xdr:row>
      <xdr:rowOff>28112</xdr:rowOff>
    </xdr:from>
    <xdr:to>
      <xdr:col>81</xdr:col>
      <xdr:colOff>36944</xdr:colOff>
      <xdr:row>105</xdr:row>
      <xdr:rowOff>106680</xdr:rowOff>
    </xdr:to>
    <xdr:sp macro="" textlink="">
      <xdr:nvSpPr>
        <xdr:cNvPr id="2" name="Text Box 2">
          <a:extLst>
            <a:ext uri="{FF2B5EF4-FFF2-40B4-BE49-F238E27FC236}">
              <a16:creationId xmlns:a16="http://schemas.microsoft.com/office/drawing/2014/main" id="{79F44600-8C00-4AF2-ABA4-DC4965341628}"/>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148</xdr:row>
      <xdr:rowOff>28112</xdr:rowOff>
    </xdr:from>
    <xdr:to>
      <xdr:col>81</xdr:col>
      <xdr:colOff>36944</xdr:colOff>
      <xdr:row>152</xdr:row>
      <xdr:rowOff>106680</xdr:rowOff>
    </xdr:to>
    <xdr:sp macro="" textlink="">
      <xdr:nvSpPr>
        <xdr:cNvPr id="3" name="Text Box 2">
          <a:extLst>
            <a:ext uri="{FF2B5EF4-FFF2-40B4-BE49-F238E27FC236}">
              <a16:creationId xmlns:a16="http://schemas.microsoft.com/office/drawing/2014/main" id="{A62F38E4-E76A-493D-98BB-0DAD48645F42}"/>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195</xdr:row>
      <xdr:rowOff>28112</xdr:rowOff>
    </xdr:from>
    <xdr:to>
      <xdr:col>81</xdr:col>
      <xdr:colOff>36944</xdr:colOff>
      <xdr:row>199</xdr:row>
      <xdr:rowOff>106680</xdr:rowOff>
    </xdr:to>
    <xdr:sp macro="" textlink="">
      <xdr:nvSpPr>
        <xdr:cNvPr id="4" name="Text Box 2">
          <a:extLst>
            <a:ext uri="{FF2B5EF4-FFF2-40B4-BE49-F238E27FC236}">
              <a16:creationId xmlns:a16="http://schemas.microsoft.com/office/drawing/2014/main" id="{726DE9C9-6FE9-4661-9B6F-45A1A4F1C7FA}"/>
            </a:ext>
          </a:extLst>
        </xdr:cNvPr>
        <xdr:cNvSpPr txBox="1">
          <a:spLocks noChangeArrowheads="1"/>
        </xdr:cNvSpPr>
      </xdr:nvSpPr>
      <xdr:spPr bwMode="auto">
        <a:xfrm>
          <a:off x="333260" y="12182012"/>
          <a:ext cx="700364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242</xdr:row>
      <xdr:rowOff>28112</xdr:rowOff>
    </xdr:from>
    <xdr:to>
      <xdr:col>81</xdr:col>
      <xdr:colOff>36944</xdr:colOff>
      <xdr:row>246</xdr:row>
      <xdr:rowOff>106680</xdr:rowOff>
    </xdr:to>
    <xdr:sp macro="" textlink="">
      <xdr:nvSpPr>
        <xdr:cNvPr id="6" name="Text Box 2">
          <a:extLst>
            <a:ext uri="{FF2B5EF4-FFF2-40B4-BE49-F238E27FC236}">
              <a16:creationId xmlns:a16="http://schemas.microsoft.com/office/drawing/2014/main" id="{66CD6949-1CBB-4B6E-952E-D203CF534355}"/>
            </a:ext>
          </a:extLst>
        </xdr:cNvPr>
        <xdr:cNvSpPr txBox="1">
          <a:spLocks noChangeArrowheads="1"/>
        </xdr:cNvSpPr>
      </xdr:nvSpPr>
      <xdr:spPr bwMode="auto">
        <a:xfrm>
          <a:off x="333260" y="46129112"/>
          <a:ext cx="711032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twoCellAnchor>
    <xdr:from>
      <xdr:col>2</xdr:col>
      <xdr:colOff>74180</xdr:colOff>
      <xdr:row>289</xdr:row>
      <xdr:rowOff>28112</xdr:rowOff>
    </xdr:from>
    <xdr:to>
      <xdr:col>81</xdr:col>
      <xdr:colOff>36944</xdr:colOff>
      <xdr:row>293</xdr:row>
      <xdr:rowOff>106680</xdr:rowOff>
    </xdr:to>
    <xdr:sp macro="" textlink="">
      <xdr:nvSpPr>
        <xdr:cNvPr id="11" name="Text Box 2">
          <a:extLst>
            <a:ext uri="{FF2B5EF4-FFF2-40B4-BE49-F238E27FC236}">
              <a16:creationId xmlns:a16="http://schemas.microsoft.com/office/drawing/2014/main" id="{8046B95B-55A4-4120-9479-3B42379F9975}"/>
            </a:ext>
          </a:extLst>
        </xdr:cNvPr>
        <xdr:cNvSpPr txBox="1">
          <a:spLocks noChangeArrowheads="1"/>
        </xdr:cNvSpPr>
      </xdr:nvSpPr>
      <xdr:spPr bwMode="auto">
        <a:xfrm>
          <a:off x="333260" y="57490532"/>
          <a:ext cx="7110324" cy="627208"/>
        </a:xfrm>
        <a:prstGeom prst="rect">
          <a:avLst/>
        </a:prstGeom>
        <a:solidFill>
          <a:srgbClr val="FFFFFF"/>
        </a:solidFill>
        <a:ln w="9525">
          <a:noFill/>
          <a:miter lim="800000"/>
          <a:headEnd/>
          <a:tailEnd/>
        </a:ln>
      </xdr:spPr>
      <xdr:txBody>
        <a:bodyPr vertOverflow="clip" wrap="square" lIns="27432" tIns="27432" rIns="0" bIns="0" anchor="t" upright="1"/>
        <a:lstStyle/>
        <a:p>
          <a:pPr algn="l" rtl="0">
            <a:lnSpc>
              <a:spcPts val="1100"/>
            </a:lnSpc>
            <a:defRPr sz="1000"/>
          </a:pPr>
          <a:r>
            <a:rPr lang="en-US" altLang="ja-JP" sz="900" b="0" i="0" strike="noStrike">
              <a:solidFill>
                <a:srgbClr val="333333"/>
              </a:solidFill>
              <a:latin typeface="Arial Unicode MS"/>
              <a:ea typeface="Arial Unicode MS"/>
              <a:cs typeface="Arial Unicode MS"/>
            </a:rPr>
            <a:t>※</a:t>
          </a:r>
          <a:r>
            <a:rPr lang="ja-JP" altLang="en-US" sz="900" b="0" i="0" strike="noStrike">
              <a:solidFill>
                <a:srgbClr val="333333"/>
              </a:solidFill>
              <a:latin typeface="Arial Unicode MS"/>
              <a:ea typeface="Arial Unicode MS"/>
              <a:cs typeface="Arial Unicode MS"/>
            </a:rPr>
            <a:t>記載された個人情報は，代表者への諸連絡及び参加資格の確認等に利用するほか，プログラム編成の資料として関係競技団体に情報提供するとともに，氏名，所属等は大会プログラムに記載いたします。</a:t>
          </a:r>
          <a:r>
            <a:rPr lang="ja-JP" altLang="en-US" sz="900" b="0" i="0" strike="noStrike">
              <a:solidFill>
                <a:srgbClr val="FF0000"/>
              </a:solidFill>
              <a:latin typeface="Arial Unicode MS"/>
              <a:ea typeface="Arial Unicode MS"/>
              <a:cs typeface="Arial Unicode MS"/>
            </a:rPr>
            <a:t>また、申込および関係競技団体への情報提供はメール送信で行います。</a:t>
          </a:r>
        </a:p>
        <a:p>
          <a:pPr algn="l" rtl="0">
            <a:lnSpc>
              <a:spcPts val="1100"/>
            </a:lnSpc>
            <a:defRPr sz="1000"/>
          </a:pPr>
          <a:r>
            <a:rPr lang="ja-JP" altLang="en-US" sz="900" b="0" i="0" strike="noStrike">
              <a:solidFill>
                <a:srgbClr val="333333"/>
              </a:solidFill>
              <a:latin typeface="Arial Unicode MS"/>
              <a:ea typeface="Arial Unicode MS"/>
              <a:cs typeface="Arial Unicode MS"/>
            </a:rPr>
            <a:t>ご承知おきください。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91440</xdr:colOff>
      <xdr:row>0</xdr:row>
      <xdr:rowOff>121920</xdr:rowOff>
    </xdr:from>
    <xdr:to>
      <xdr:col>10</xdr:col>
      <xdr:colOff>205740</xdr:colOff>
      <xdr:row>3</xdr:row>
      <xdr:rowOff>83820</xdr:rowOff>
    </xdr:to>
    <xdr:sp macro="" textlink="">
      <xdr:nvSpPr>
        <xdr:cNvPr id="2" name="Text Box 10">
          <a:extLst>
            <a:ext uri="{FF2B5EF4-FFF2-40B4-BE49-F238E27FC236}">
              <a16:creationId xmlns:a16="http://schemas.microsoft.com/office/drawing/2014/main" id="{91698912-5E96-43A5-AFD5-C16007FD19FE}"/>
            </a:ext>
          </a:extLst>
        </xdr:cNvPr>
        <xdr:cNvSpPr txBox="1">
          <a:spLocks noChangeArrowheads="1"/>
        </xdr:cNvSpPr>
      </xdr:nvSpPr>
      <xdr:spPr bwMode="auto">
        <a:xfrm>
          <a:off x="640080" y="121920"/>
          <a:ext cx="6042660" cy="53340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ブルーのセル（登録番号・記録）を入力してください。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小学生、中学生、高校生、一般に分けた申込書になっています。</a:t>
          </a:r>
          <a:endParaRPr lang="en-US" altLang="ja-JP" sz="1000" b="0" i="0" strike="noStrike">
            <a:solidFill>
              <a:srgbClr val="000000"/>
            </a:solidFill>
            <a:latin typeface="ＭＳ Ｐゴシック"/>
            <a:ea typeface="ＭＳ Ｐゴシック"/>
          </a:endParaRPr>
        </a:p>
        <a:p>
          <a:pPr algn="l" rtl="0">
            <a:lnSpc>
              <a:spcPts val="1100"/>
            </a:lnSpc>
            <a:defRPr sz="1000"/>
          </a:pP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u="none" strike="noStrike">
              <a:solidFill>
                <a:srgbClr val="000000"/>
              </a:solidFill>
              <a:effectLst/>
              <a:latin typeface="ＭＳ Ｐゴシック"/>
              <a:ea typeface="ＭＳ Ｐゴシック"/>
              <a:cs typeface="+mn-cs"/>
            </a:rPr>
            <a:t>　</a:t>
          </a:r>
          <a:endParaRPr lang="en-US" altLang="ja-JP" sz="1000" b="0" i="0" u="none" strike="noStrike">
            <a:effectLst/>
            <a:latin typeface="+mn-lt"/>
            <a:ea typeface="+mn-ea"/>
            <a:cs typeface="+mn-cs"/>
          </a:endParaRPr>
        </a:p>
        <a:p>
          <a:pPr algn="l" rtl="0">
            <a:lnSpc>
              <a:spcPts val="1100"/>
            </a:lnSpc>
            <a:defRPr sz="1000"/>
          </a:pPr>
          <a:r>
            <a:rPr lang="ja-JP" altLang="en-US" sz="1000" b="0" i="0" u="none" strike="noStrike">
              <a:effectLst/>
              <a:latin typeface="+mn-lt"/>
              <a:ea typeface="+mn-ea"/>
              <a:cs typeface="+mn-cs"/>
            </a:rPr>
            <a:t>　</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167640</xdr:colOff>
      <xdr:row>0</xdr:row>
      <xdr:rowOff>121920</xdr:rowOff>
    </xdr:from>
    <xdr:to>
      <xdr:col>11</xdr:col>
      <xdr:colOff>60960</xdr:colOff>
      <xdr:row>0</xdr:row>
      <xdr:rowOff>922020</xdr:rowOff>
    </xdr:to>
    <xdr:sp macro="" textlink="">
      <xdr:nvSpPr>
        <xdr:cNvPr id="2" name="Text Box 10">
          <a:extLst>
            <a:ext uri="{FF2B5EF4-FFF2-40B4-BE49-F238E27FC236}">
              <a16:creationId xmlns:a16="http://schemas.microsoft.com/office/drawing/2014/main" id="{D076639C-7CF1-40A6-9F22-ABE01C14EA27}"/>
            </a:ext>
          </a:extLst>
        </xdr:cNvPr>
        <xdr:cNvSpPr txBox="1">
          <a:spLocks noChangeArrowheads="1"/>
        </xdr:cNvSpPr>
      </xdr:nvSpPr>
      <xdr:spPr bwMode="auto">
        <a:xfrm>
          <a:off x="556260" y="121920"/>
          <a:ext cx="7612380" cy="80010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シート「基本入力」、シート「陸上２（参加者名簿）」に入力したデータが反映されます。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３　番組編成用に作成されます。</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175260</xdr:colOff>
      <xdr:row>0</xdr:row>
      <xdr:rowOff>99060</xdr:rowOff>
    </xdr:from>
    <xdr:to>
      <xdr:col>11</xdr:col>
      <xdr:colOff>403860</xdr:colOff>
      <xdr:row>4</xdr:row>
      <xdr:rowOff>106680</xdr:rowOff>
    </xdr:to>
    <xdr:sp macro="" textlink="">
      <xdr:nvSpPr>
        <xdr:cNvPr id="4" name="Text Box 10">
          <a:extLst>
            <a:ext uri="{FF2B5EF4-FFF2-40B4-BE49-F238E27FC236}">
              <a16:creationId xmlns:a16="http://schemas.microsoft.com/office/drawing/2014/main" id="{9F4EF5DE-D60F-4B3B-AB76-41AE11A31DF6}"/>
            </a:ext>
          </a:extLst>
        </xdr:cNvPr>
        <xdr:cNvSpPr txBox="1">
          <a:spLocks noChangeArrowheads="1"/>
        </xdr:cNvSpPr>
      </xdr:nvSpPr>
      <xdr:spPr bwMode="auto">
        <a:xfrm>
          <a:off x="297180" y="99060"/>
          <a:ext cx="7589520" cy="76962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このシートには、入力できません。</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シート「基本入力」、シート「陸上３（リレー申込書）」に入力したデータが反映されます。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３　番組編成用に作成されます。</a:t>
          </a:r>
          <a:endParaRPr lang="ja-JP" altLang="en-US" sz="900" b="0" i="0" strike="noStrike">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0</xdr:colOff>
      <xdr:row>4</xdr:row>
      <xdr:rowOff>129540</xdr:rowOff>
    </xdr:to>
    <xdr:sp macro="" textlink="">
      <xdr:nvSpPr>
        <xdr:cNvPr id="3" name="Text Box 10">
          <a:extLst>
            <a:ext uri="{FF2B5EF4-FFF2-40B4-BE49-F238E27FC236}">
              <a16:creationId xmlns:a16="http://schemas.microsoft.com/office/drawing/2014/main" id="{6B565B94-34CE-4EC1-A564-FD5FC50B4C84}"/>
            </a:ext>
          </a:extLst>
        </xdr:cNvPr>
        <xdr:cNvSpPr txBox="1">
          <a:spLocks noChangeArrowheads="1"/>
        </xdr:cNvSpPr>
      </xdr:nvSpPr>
      <xdr:spPr bwMode="auto">
        <a:xfrm>
          <a:off x="792480" y="137160"/>
          <a:ext cx="4594860" cy="541020"/>
        </a:xfrm>
        <a:prstGeom prst="rect">
          <a:avLst/>
        </a:prstGeom>
        <a:solidFill>
          <a:srgbClr val="FFFF99"/>
        </a:solidFill>
        <a:ln w="19050">
          <a:solidFill>
            <a:srgbClr val="FF6600"/>
          </a:solidFill>
          <a:miter lim="800000"/>
          <a:headEnd/>
          <a:tailEnd/>
        </a:ln>
      </xdr:spPr>
      <xdr:txBody>
        <a:bodyPr vertOverflow="clip" wrap="square" lIns="36576" tIns="18288" rIns="0" bIns="0" anchor="t" upright="1"/>
        <a:lstStyle/>
        <a:p>
          <a:pPr algn="l" rtl="0">
            <a:lnSpc>
              <a:spcPts val="1500"/>
            </a:lnSpc>
            <a:defRPr sz="1000"/>
          </a:pPr>
          <a:r>
            <a:rPr lang="ja-JP" altLang="en-US" sz="1200" b="1" i="0" strike="noStrike">
              <a:solidFill>
                <a:srgbClr val="FF6600"/>
              </a:solidFill>
              <a:latin typeface="ＭＳ Ｐゴシック"/>
              <a:ea typeface="ＭＳ Ｐゴシック"/>
            </a:rPr>
            <a:t>入力上の注意事項</a:t>
          </a: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１　このシートには、事務局専用です</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　２　ブルーのセルに入力して変更してください。</a:t>
          </a:r>
          <a:endParaRPr lang="en-US" altLang="ja-JP" sz="10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F980-F1E5-4F88-85FE-0A80C4139C8C}">
  <sheetPr>
    <tabColor rgb="FF66FFFF"/>
  </sheetPr>
  <dimension ref="B7:AS47"/>
  <sheetViews>
    <sheetView showGridLines="0" tabSelected="1" topLeftCell="A2" zoomScale="102" zoomScaleNormal="102" workbookViewId="0">
      <selection activeCell="B2" sqref="B2"/>
    </sheetView>
  </sheetViews>
  <sheetFormatPr defaultColWidth="8.59765625" defaultRowHeight="11.25"/>
  <cols>
    <col min="1" max="52" width="1.8984375" customWidth="1"/>
  </cols>
  <sheetData>
    <row r="7" spans="2:27" s="48" customFormat="1" ht="13.5">
      <c r="B7" s="104">
        <v>1</v>
      </c>
      <c r="C7" s="104" t="s">
        <v>202</v>
      </c>
    </row>
    <row r="8" spans="2:27" s="48" customFormat="1" ht="9" customHeight="1" thickBot="1"/>
    <row r="9" spans="2:27" s="48" customFormat="1" ht="24" customHeight="1" thickBot="1">
      <c r="I9" s="234"/>
      <c r="J9" s="235"/>
      <c r="K9" s="235"/>
      <c r="L9" s="235"/>
      <c r="M9" s="235"/>
      <c r="N9" s="235"/>
      <c r="O9" s="235"/>
      <c r="P9" s="235"/>
      <c r="Q9" s="235"/>
      <c r="R9" s="235"/>
      <c r="S9" s="236"/>
    </row>
    <row r="10" spans="2:27" s="48" customFormat="1"/>
    <row r="11" spans="2:27" s="48" customFormat="1" ht="13.5">
      <c r="B11" s="104">
        <v>2</v>
      </c>
      <c r="C11" s="104" t="s">
        <v>203</v>
      </c>
    </row>
    <row r="12" spans="2:27" s="48" customFormat="1" ht="9" customHeight="1" thickBot="1"/>
    <row r="13" spans="2:27" s="48" customFormat="1" ht="24" customHeight="1" thickBot="1">
      <c r="I13" s="237"/>
      <c r="J13" s="238"/>
      <c r="K13" s="238"/>
      <c r="L13" s="238"/>
      <c r="M13" s="238"/>
      <c r="N13" s="238"/>
      <c r="O13" s="238"/>
      <c r="P13" s="238"/>
      <c r="Q13" s="238"/>
      <c r="R13" s="238"/>
      <c r="S13" s="238"/>
      <c r="T13" s="238"/>
      <c r="U13" s="238"/>
      <c r="V13" s="238"/>
      <c r="W13" s="238"/>
      <c r="X13" s="238"/>
      <c r="Y13" s="238"/>
      <c r="Z13" s="238"/>
      <c r="AA13" s="239"/>
    </row>
    <row r="14" spans="2:27" s="48" customFormat="1"/>
    <row r="15" spans="2:27" s="48" customFormat="1" ht="13.5">
      <c r="B15" s="104">
        <v>3</v>
      </c>
      <c r="C15" s="104" t="s">
        <v>232</v>
      </c>
    </row>
    <row r="16" spans="2:27" s="48" customFormat="1" ht="9" customHeight="1" thickBot="1"/>
    <row r="17" spans="2:35" s="48" customFormat="1" ht="24" customHeight="1" thickBot="1">
      <c r="D17" s="240" t="s">
        <v>375</v>
      </c>
      <c r="E17" s="240"/>
      <c r="F17" s="240"/>
      <c r="G17" s="240"/>
      <c r="I17" s="234"/>
      <c r="J17" s="235"/>
      <c r="K17" s="235"/>
      <c r="L17" s="235"/>
      <c r="M17" s="235"/>
      <c r="N17" s="235"/>
      <c r="O17" s="235"/>
      <c r="P17" s="235"/>
      <c r="Q17" s="235"/>
      <c r="R17" s="235"/>
      <c r="S17" s="236"/>
    </row>
    <row r="18" spans="2:35" s="48" customFormat="1" ht="10.9" customHeight="1">
      <c r="D18" s="105"/>
      <c r="E18" s="105"/>
      <c r="F18" s="105"/>
      <c r="G18" s="105"/>
      <c r="I18" s="122"/>
      <c r="J18" s="122"/>
      <c r="K18" s="122"/>
      <c r="L18" s="122"/>
      <c r="M18" s="122"/>
      <c r="N18" s="122"/>
      <c r="O18" s="122"/>
      <c r="P18" s="122"/>
      <c r="Q18" s="122"/>
      <c r="R18" s="122"/>
      <c r="S18" s="122"/>
    </row>
    <row r="19" spans="2:35" s="48" customFormat="1" ht="13.5">
      <c r="B19" s="104">
        <v>4</v>
      </c>
      <c r="C19" s="104" t="s">
        <v>373</v>
      </c>
    </row>
    <row r="20" spans="2:35" s="48" customFormat="1" ht="9" customHeight="1" thickBot="1"/>
    <row r="21" spans="2:35" s="48" customFormat="1" ht="24" customHeight="1" thickBot="1">
      <c r="D21" s="240" t="s">
        <v>204</v>
      </c>
      <c r="E21" s="240"/>
      <c r="F21" s="240"/>
      <c r="G21" s="240"/>
      <c r="I21" s="234"/>
      <c r="J21" s="235"/>
      <c r="K21" s="235"/>
      <c r="L21" s="235"/>
      <c r="M21" s="235"/>
      <c r="N21" s="235"/>
      <c r="O21" s="235"/>
      <c r="P21" s="235"/>
      <c r="Q21" s="235"/>
      <c r="R21" s="235"/>
      <c r="S21" s="236"/>
    </row>
    <row r="22" spans="2:35" ht="12" thickBot="1"/>
    <row r="23" spans="2:35" s="48" customFormat="1" ht="24" customHeight="1" thickBot="1">
      <c r="D23" s="240" t="s">
        <v>205</v>
      </c>
      <c r="E23" s="240"/>
      <c r="F23" s="240"/>
      <c r="G23" s="240"/>
      <c r="H23" s="48" t="s">
        <v>206</v>
      </c>
      <c r="I23" s="234"/>
      <c r="J23" s="250"/>
      <c r="K23" s="250"/>
      <c r="L23" s="250"/>
      <c r="M23" s="251"/>
      <c r="O23" s="237"/>
      <c r="P23" s="238"/>
      <c r="Q23" s="238"/>
      <c r="R23" s="238"/>
      <c r="S23" s="238"/>
      <c r="T23" s="238"/>
      <c r="U23" s="238"/>
      <c r="V23" s="238"/>
      <c r="W23" s="238"/>
      <c r="X23" s="238"/>
      <c r="Y23" s="238"/>
      <c r="Z23" s="238"/>
      <c r="AA23" s="238"/>
      <c r="AB23" s="238"/>
      <c r="AC23" s="238"/>
      <c r="AD23" s="238"/>
      <c r="AE23" s="238"/>
      <c r="AF23" s="238"/>
      <c r="AG23" s="238"/>
      <c r="AH23" s="238"/>
      <c r="AI23" s="239"/>
    </row>
    <row r="24" spans="2:35" ht="12" thickBot="1"/>
    <row r="25" spans="2:35" s="48" customFormat="1" ht="24" customHeight="1" thickBot="1">
      <c r="D25" s="240" t="s">
        <v>211</v>
      </c>
      <c r="E25" s="240"/>
      <c r="F25" s="240"/>
      <c r="G25" s="240"/>
      <c r="I25" s="234"/>
      <c r="J25" s="235"/>
      <c r="K25" s="235"/>
      <c r="L25" s="235"/>
      <c r="M25" s="235"/>
      <c r="N25" s="235"/>
      <c r="O25" s="235"/>
      <c r="P25" s="235"/>
      <c r="Q25" s="235"/>
      <c r="R25" s="235"/>
      <c r="S25" s="236"/>
    </row>
    <row r="26" spans="2:35" ht="12" thickBot="1"/>
    <row r="27" spans="2:35" s="48" customFormat="1" ht="24" customHeight="1" thickBot="1">
      <c r="D27" s="240" t="s">
        <v>215</v>
      </c>
      <c r="E27" s="240"/>
      <c r="F27" s="240"/>
      <c r="G27" s="240"/>
      <c r="I27" s="234"/>
      <c r="J27" s="235"/>
      <c r="K27" s="235"/>
      <c r="L27" s="235"/>
      <c r="M27" s="235"/>
      <c r="N27" s="235"/>
      <c r="O27" s="235"/>
      <c r="P27" s="235"/>
      <c r="Q27" s="235"/>
      <c r="R27" s="235"/>
      <c r="S27" s="236"/>
    </row>
    <row r="29" spans="2:35" s="48" customFormat="1" ht="13.5">
      <c r="B29" s="104">
        <v>5</v>
      </c>
      <c r="C29" s="104" t="s">
        <v>372</v>
      </c>
    </row>
    <row r="30" spans="2:35" s="48" customFormat="1" ht="9" customHeight="1" thickBot="1"/>
    <row r="31" spans="2:35" s="48" customFormat="1" ht="24" customHeight="1" thickBot="1">
      <c r="D31" s="240" t="s">
        <v>207</v>
      </c>
      <c r="E31" s="240"/>
      <c r="F31" s="240"/>
      <c r="G31" s="240"/>
      <c r="H31" s="240"/>
      <c r="I31" s="240"/>
      <c r="J31" s="240"/>
      <c r="K31" s="240"/>
      <c r="L31" s="240"/>
      <c r="M31" s="240"/>
      <c r="O31" s="234"/>
      <c r="P31" s="235"/>
      <c r="Q31" s="235"/>
      <c r="R31" s="235"/>
      <c r="S31" s="235"/>
      <c r="T31" s="235"/>
      <c r="U31" s="235"/>
      <c r="V31" s="235"/>
      <c r="W31" s="235"/>
      <c r="X31" s="235"/>
      <c r="Y31" s="236"/>
    </row>
    <row r="32" spans="2:35" ht="12" thickBot="1"/>
    <row r="33" spans="2:45" s="48" customFormat="1" ht="24" customHeight="1" thickBot="1">
      <c r="D33" s="240" t="s">
        <v>208</v>
      </c>
      <c r="E33" s="240"/>
      <c r="F33" s="240"/>
      <c r="G33" s="240"/>
      <c r="H33" s="240"/>
      <c r="I33" s="240"/>
      <c r="J33" s="240"/>
      <c r="K33" s="240"/>
      <c r="L33" s="240"/>
      <c r="M33" s="240"/>
      <c r="O33" s="234"/>
      <c r="P33" s="235"/>
      <c r="Q33" s="235"/>
      <c r="R33" s="235"/>
      <c r="S33" s="235"/>
      <c r="T33" s="235"/>
      <c r="U33" s="235"/>
      <c r="V33" s="235"/>
      <c r="W33" s="235"/>
      <c r="X33" s="235"/>
      <c r="Y33" s="236"/>
    </row>
    <row r="35" spans="2:45" s="48" customFormat="1" ht="13.5">
      <c r="B35" s="104">
        <v>6</v>
      </c>
      <c r="C35" s="104" t="s">
        <v>216</v>
      </c>
    </row>
    <row r="36" spans="2:45" s="48" customFormat="1" ht="9" customHeight="1" thickBot="1"/>
    <row r="37" spans="2:45" s="48" customFormat="1" ht="24" customHeight="1" thickBot="1">
      <c r="D37" s="240" t="s">
        <v>204</v>
      </c>
      <c r="E37" s="240"/>
      <c r="F37" s="240"/>
      <c r="G37" s="240"/>
      <c r="I37" s="234"/>
      <c r="J37" s="235"/>
      <c r="K37" s="235"/>
      <c r="L37" s="235"/>
      <c r="M37" s="235"/>
      <c r="N37" s="235"/>
      <c r="O37" s="235"/>
      <c r="P37" s="235"/>
      <c r="Q37" s="235"/>
      <c r="R37" s="235"/>
      <c r="S37" s="236"/>
      <c r="U37" s="245" t="s">
        <v>218</v>
      </c>
      <c r="V37" s="245"/>
      <c r="W37" s="245"/>
      <c r="Y37" s="234" t="str">
        <f>PHONETIC(I37)</f>
        <v/>
      </c>
      <c r="Z37" s="235"/>
      <c r="AA37" s="235"/>
      <c r="AB37" s="235"/>
      <c r="AC37" s="235"/>
      <c r="AD37" s="235"/>
      <c r="AE37" s="235"/>
      <c r="AF37" s="235"/>
      <c r="AG37" s="235"/>
      <c r="AH37" s="235"/>
      <c r="AI37" s="236"/>
      <c r="AK37" s="243" t="s">
        <v>254</v>
      </c>
      <c r="AL37" s="244"/>
      <c r="AM37" s="244"/>
      <c r="AN37" s="244"/>
      <c r="AO37" s="244"/>
      <c r="AP37" s="244"/>
      <c r="AR37" s="241"/>
      <c r="AS37" s="242"/>
    </row>
    <row r="39" spans="2:45" s="48" customFormat="1" ht="13.5">
      <c r="B39" s="104">
        <v>7</v>
      </c>
      <c r="C39" s="104" t="s">
        <v>217</v>
      </c>
    </row>
    <row r="40" spans="2:45" s="48" customFormat="1" ht="9" customHeight="1" thickBot="1"/>
    <row r="41" spans="2:45" s="48" customFormat="1" ht="24" customHeight="1" thickBot="1">
      <c r="D41" s="240" t="s">
        <v>204</v>
      </c>
      <c r="E41" s="240"/>
      <c r="F41" s="240"/>
      <c r="G41" s="240"/>
      <c r="I41" s="234"/>
      <c r="J41" s="235"/>
      <c r="K41" s="235"/>
      <c r="L41" s="235"/>
      <c r="M41" s="235"/>
      <c r="N41" s="235"/>
      <c r="O41" s="235"/>
      <c r="P41" s="235"/>
      <c r="Q41" s="235"/>
      <c r="R41" s="235"/>
      <c r="S41" s="236"/>
      <c r="U41" s="245" t="s">
        <v>218</v>
      </c>
      <c r="V41" s="245"/>
      <c r="W41" s="245"/>
      <c r="Y41" s="234" t="str">
        <f>PHONETIC(I41)</f>
        <v/>
      </c>
      <c r="Z41" s="235"/>
      <c r="AA41" s="235"/>
      <c r="AB41" s="235"/>
      <c r="AC41" s="235"/>
      <c r="AD41" s="235"/>
      <c r="AE41" s="235"/>
      <c r="AF41" s="235"/>
      <c r="AG41" s="235"/>
      <c r="AH41" s="235"/>
      <c r="AI41" s="236"/>
      <c r="AK41" s="249" t="s">
        <v>219</v>
      </c>
      <c r="AL41" s="249"/>
      <c r="AM41" s="249"/>
      <c r="AN41" s="249"/>
      <c r="AO41" s="249"/>
      <c r="AR41" s="241"/>
      <c r="AS41" s="242"/>
    </row>
    <row r="42" spans="2:45" s="48" customFormat="1" ht="9" customHeight="1" thickBot="1"/>
    <row r="43" spans="2:45" s="48" customFormat="1" ht="24" customHeight="1" thickBot="1">
      <c r="D43" s="240" t="s">
        <v>204</v>
      </c>
      <c r="E43" s="240"/>
      <c r="F43" s="240"/>
      <c r="G43" s="240"/>
      <c r="I43" s="234"/>
      <c r="J43" s="235"/>
      <c r="K43" s="235"/>
      <c r="L43" s="235"/>
      <c r="M43" s="235"/>
      <c r="N43" s="235"/>
      <c r="O43" s="235"/>
      <c r="P43" s="235"/>
      <c r="Q43" s="235"/>
      <c r="R43" s="235"/>
      <c r="S43" s="236"/>
      <c r="U43" s="245" t="s">
        <v>218</v>
      </c>
      <c r="V43" s="245"/>
      <c r="W43" s="245"/>
      <c r="Y43" s="234" t="str">
        <f>PHONETIC(I43)</f>
        <v/>
      </c>
      <c r="Z43" s="235"/>
      <c r="AA43" s="235"/>
      <c r="AB43" s="235"/>
      <c r="AC43" s="235"/>
      <c r="AD43" s="235"/>
      <c r="AE43" s="235"/>
      <c r="AF43" s="235"/>
      <c r="AG43" s="235"/>
      <c r="AH43" s="235"/>
      <c r="AI43" s="236"/>
      <c r="AK43" s="249" t="s">
        <v>219</v>
      </c>
      <c r="AL43" s="249"/>
      <c r="AM43" s="249"/>
      <c r="AN43" s="249"/>
      <c r="AO43" s="249"/>
      <c r="AR43" s="241"/>
      <c r="AS43" s="242"/>
    </row>
    <row r="45" spans="2:45" s="48" customFormat="1" ht="13.5">
      <c r="B45" s="104">
        <v>8</v>
      </c>
      <c r="C45" s="104" t="s">
        <v>209</v>
      </c>
    </row>
    <row r="46" spans="2:45" s="48" customFormat="1" ht="9" customHeight="1" thickBot="1"/>
    <row r="47" spans="2:45" s="48" customFormat="1" ht="24" customHeight="1" thickBot="1">
      <c r="I47" s="246"/>
      <c r="J47" s="247"/>
      <c r="K47" s="247"/>
      <c r="L47" s="247"/>
      <c r="M47" s="247"/>
      <c r="N47" s="247"/>
      <c r="O47" s="247"/>
      <c r="P47" s="247"/>
      <c r="Q47" s="247"/>
      <c r="R47" s="247"/>
      <c r="S47" s="248"/>
    </row>
  </sheetData>
  <mergeCells count="36">
    <mergeCell ref="I47:S47"/>
    <mergeCell ref="I25:S25"/>
    <mergeCell ref="O23:AI23"/>
    <mergeCell ref="AK41:AO41"/>
    <mergeCell ref="AK43:AO43"/>
    <mergeCell ref="Y41:AI41"/>
    <mergeCell ref="Y43:AI43"/>
    <mergeCell ref="I23:M23"/>
    <mergeCell ref="Y37:AI37"/>
    <mergeCell ref="U41:W41"/>
    <mergeCell ref="U43:W43"/>
    <mergeCell ref="AR37:AS37"/>
    <mergeCell ref="AK37:AP37"/>
    <mergeCell ref="AR43:AS43"/>
    <mergeCell ref="AR41:AS41"/>
    <mergeCell ref="U37:W37"/>
    <mergeCell ref="D43:G43"/>
    <mergeCell ref="I43:S43"/>
    <mergeCell ref="I41:S41"/>
    <mergeCell ref="D41:G41"/>
    <mergeCell ref="D37:G37"/>
    <mergeCell ref="I37:S37"/>
    <mergeCell ref="I9:S9"/>
    <mergeCell ref="I21:S21"/>
    <mergeCell ref="I27:S27"/>
    <mergeCell ref="O31:Y31"/>
    <mergeCell ref="O33:Y33"/>
    <mergeCell ref="I13:AA13"/>
    <mergeCell ref="D31:M31"/>
    <mergeCell ref="D33:M33"/>
    <mergeCell ref="D25:G25"/>
    <mergeCell ref="I17:S17"/>
    <mergeCell ref="D21:G21"/>
    <mergeCell ref="D27:G27"/>
    <mergeCell ref="D17:G17"/>
    <mergeCell ref="D23:G23"/>
  </mergeCells>
  <phoneticPr fontId="20"/>
  <dataValidations xWindow="1328" yWindow="473" count="6">
    <dataValidation allowBlank="1" showInputMessage="1" showErrorMessage="1" promptTitle="申込年月日入力" prompt="「Ctrl」キー＋_x000a_「；＋れ」キーで表示できます" sqref="I47:S47" xr:uid="{EDDB7496-804A-4DDC-B36A-DADE3A184B54}"/>
    <dataValidation allowBlank="1" showInputMessage="1" showErrorMessage="1" promptTitle="〒番号入力" prompt="ハイフンをつけて入力してください_x000a_729-5811_x000a_　→　_x000a_729-5811" sqref="I23:M23" xr:uid="{BB732771-4CDE-435E-9319-CF70496719E4}"/>
    <dataValidation allowBlank="1" showInputMessage="1" showErrorMessage="1" promptTitle="携帯電話入力" prompt="ハイフンを付けて入力してください_x000a_000-1234-5678_x000a_→　_x000a_000-1234-5678" sqref="I25:S25" xr:uid="{7B4026C7-5937-46E3-A67B-ABA389D8B6F2}"/>
    <dataValidation allowBlank="1" showInputMessage="1" showErrorMessage="1" promptTitle="固定電話入力" prompt="ハイフンを付けてください_x000a_0000-12-3456_x000a_→_x000a_0000-12-3456_x000a_" sqref="I27:S27" xr:uid="{F5AFDD99-A783-45CB-9B14-F52BE4204C61}"/>
    <dataValidation type="list" allowBlank="1" showInputMessage="1" showErrorMessage="1" promptTitle="○×入力" prompt="▼をクリックして〇か×を選択してください。" sqref="AR41:AS41 AR43:AS43 AR37:AS37" xr:uid="{9053C301-C461-4145-88EE-9A438ABEE856}">
      <formula1>○×入力</formula1>
    </dataValidation>
    <dataValidation allowBlank="1" showInputMessage="1" showErrorMessage="1" promptTitle="フリガナ入力" prompt="関数が入っていますが、正しく表示されない場合は、直接上書きをしてください。" sqref="Y41:AI41 Y43:AI43 Y37:AI37" xr:uid="{2E685F4D-3CB5-491C-ADD2-AF2D42916910}"/>
  </dataValidations>
  <pageMargins left="0.70866141732283472" right="0"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197C-F695-4B7A-ADD3-A33A0164E446}">
  <dimension ref="B8:J29"/>
  <sheetViews>
    <sheetView showGridLines="0" workbookViewId="0">
      <selection activeCell="C9" sqref="C9"/>
    </sheetView>
  </sheetViews>
  <sheetFormatPr defaultRowHeight="11.25"/>
  <cols>
    <col min="1" max="1" width="4.69921875" customWidth="1"/>
    <col min="2" max="32" width="5.59765625" customWidth="1"/>
  </cols>
  <sheetData>
    <row r="8" spans="2:10" ht="22.9" customHeight="1">
      <c r="B8" s="136" t="s">
        <v>194</v>
      </c>
      <c r="C8" s="217" t="s">
        <v>371</v>
      </c>
      <c r="D8" s="136" t="s">
        <v>195</v>
      </c>
      <c r="E8" s="450" t="s">
        <v>196</v>
      </c>
      <c r="F8" s="450"/>
      <c r="G8" s="450"/>
      <c r="H8" s="450"/>
      <c r="I8" s="450"/>
      <c r="J8" s="450"/>
    </row>
    <row r="9" spans="2:10" ht="22.9" customHeight="1">
      <c r="B9" s="48"/>
      <c r="C9" s="48"/>
      <c r="D9" s="48"/>
      <c r="E9" s="450" t="s">
        <v>197</v>
      </c>
      <c r="F9" s="450"/>
      <c r="G9" s="450"/>
      <c r="H9" s="450"/>
      <c r="I9" s="450"/>
      <c r="J9" s="450"/>
    </row>
    <row r="10" spans="2:10" ht="22.9" customHeight="1">
      <c r="B10" s="48"/>
      <c r="C10" s="48"/>
      <c r="D10" s="48"/>
      <c r="E10" s="450" t="s">
        <v>198</v>
      </c>
      <c r="F10" s="450"/>
      <c r="G10" s="450"/>
      <c r="H10" s="450"/>
      <c r="I10" s="450"/>
      <c r="J10" s="450"/>
    </row>
    <row r="12" spans="2:10" ht="18" customHeight="1">
      <c r="B12" s="161" t="s">
        <v>251</v>
      </c>
    </row>
    <row r="13" spans="2:10" ht="18" customHeight="1">
      <c r="B13" s="452" t="s">
        <v>22</v>
      </c>
      <c r="C13" s="451"/>
      <c r="D13" s="451"/>
      <c r="E13" s="451"/>
      <c r="F13" s="452" t="s">
        <v>23</v>
      </c>
      <c r="G13" s="451"/>
      <c r="H13" s="451"/>
      <c r="I13" s="451"/>
    </row>
    <row r="14" spans="2:10" ht="18" customHeight="1">
      <c r="B14" s="451" t="s">
        <v>249</v>
      </c>
      <c r="C14" s="451"/>
      <c r="D14" s="451" t="s">
        <v>250</v>
      </c>
      <c r="E14" s="451"/>
      <c r="F14" s="451" t="s">
        <v>249</v>
      </c>
      <c r="G14" s="451"/>
      <c r="H14" s="451" t="s">
        <v>250</v>
      </c>
      <c r="I14" s="451"/>
    </row>
    <row r="15" spans="2:10" ht="18" customHeight="1">
      <c r="B15" s="453">
        <v>300</v>
      </c>
      <c r="C15" s="453"/>
      <c r="D15" s="453">
        <v>500</v>
      </c>
      <c r="E15" s="453"/>
      <c r="F15" s="453">
        <v>300</v>
      </c>
      <c r="G15" s="453"/>
      <c r="H15" s="453">
        <v>500</v>
      </c>
      <c r="I15" s="453"/>
    </row>
    <row r="16" spans="2:10" ht="7.15" customHeight="1">
      <c r="B16" s="164"/>
      <c r="C16" s="164"/>
      <c r="D16" s="164"/>
      <c r="E16" s="164"/>
      <c r="F16" s="164"/>
      <c r="G16" s="164"/>
      <c r="H16" s="164"/>
      <c r="I16" s="164"/>
    </row>
    <row r="17" spans="2:9" ht="18" customHeight="1">
      <c r="B17" s="452" t="s">
        <v>109</v>
      </c>
      <c r="C17" s="451"/>
      <c r="D17" s="451"/>
      <c r="E17" s="451"/>
      <c r="F17" s="452" t="s">
        <v>24</v>
      </c>
      <c r="G17" s="452"/>
      <c r="H17" s="455"/>
      <c r="I17" s="455"/>
    </row>
    <row r="18" spans="2:9" ht="18" customHeight="1">
      <c r="B18" s="451" t="s">
        <v>249</v>
      </c>
      <c r="C18" s="451"/>
      <c r="D18" s="451" t="s">
        <v>250</v>
      </c>
      <c r="E18" s="451"/>
      <c r="F18" s="451" t="s">
        <v>252</v>
      </c>
      <c r="G18" s="451"/>
      <c r="H18" s="455"/>
      <c r="I18" s="455"/>
    </row>
    <row r="19" spans="2:9" ht="18" customHeight="1">
      <c r="B19" s="453">
        <v>300</v>
      </c>
      <c r="C19" s="453"/>
      <c r="D19" s="453">
        <v>500</v>
      </c>
      <c r="E19" s="453"/>
      <c r="F19" s="453">
        <v>500</v>
      </c>
      <c r="G19" s="453"/>
      <c r="H19" s="454"/>
      <c r="I19" s="454"/>
    </row>
    <row r="20" spans="2:9" ht="7.15" customHeight="1">
      <c r="B20" s="164"/>
      <c r="C20" s="164"/>
      <c r="D20" s="164"/>
      <c r="E20" s="164"/>
      <c r="F20" s="164"/>
      <c r="G20" s="164"/>
      <c r="H20" s="164"/>
      <c r="I20" s="164"/>
    </row>
    <row r="21" spans="2:9" ht="18" customHeight="1">
      <c r="B21" s="452" t="s">
        <v>27</v>
      </c>
      <c r="C21" s="451"/>
      <c r="D21" s="451"/>
      <c r="E21" s="451"/>
    </row>
    <row r="22" spans="2:9" ht="18" customHeight="1">
      <c r="B22" s="451" t="s">
        <v>249</v>
      </c>
      <c r="C22" s="451"/>
      <c r="D22" s="451" t="s">
        <v>250</v>
      </c>
      <c r="E22" s="451"/>
    </row>
    <row r="23" spans="2:9" ht="18" customHeight="1">
      <c r="B23" s="453">
        <v>300</v>
      </c>
      <c r="C23" s="453"/>
      <c r="D23" s="453">
        <v>500</v>
      </c>
      <c r="E23" s="453"/>
    </row>
    <row r="24" spans="2:9" ht="18" customHeight="1"/>
    <row r="25" spans="2:9" ht="18" customHeight="1"/>
    <row r="26" spans="2:9" ht="18" customHeight="1"/>
    <row r="27" spans="2:9" ht="18" customHeight="1"/>
    <row r="28" spans="2:9" ht="18" customHeight="1"/>
    <row r="29" spans="2:9" ht="18" customHeight="1"/>
  </sheetData>
  <mergeCells count="29">
    <mergeCell ref="B21:E21"/>
    <mergeCell ref="B22:C22"/>
    <mergeCell ref="D22:E22"/>
    <mergeCell ref="B23:C23"/>
    <mergeCell ref="D23:E23"/>
    <mergeCell ref="B19:C19"/>
    <mergeCell ref="D19:E19"/>
    <mergeCell ref="F19:G19"/>
    <mergeCell ref="H19:I19"/>
    <mergeCell ref="F17:G17"/>
    <mergeCell ref="H17:I17"/>
    <mergeCell ref="B17:E17"/>
    <mergeCell ref="B18:C18"/>
    <mergeCell ref="D18:E18"/>
    <mergeCell ref="F18:G18"/>
    <mergeCell ref="H18:I18"/>
    <mergeCell ref="B15:C15"/>
    <mergeCell ref="D15:E15"/>
    <mergeCell ref="F13:I13"/>
    <mergeCell ref="F14:G14"/>
    <mergeCell ref="H14:I14"/>
    <mergeCell ref="F15:G15"/>
    <mergeCell ref="H15:I15"/>
    <mergeCell ref="E8:J8"/>
    <mergeCell ref="E9:J9"/>
    <mergeCell ref="E10:J10"/>
    <mergeCell ref="B14:C14"/>
    <mergeCell ref="D14:E14"/>
    <mergeCell ref="B13:E13"/>
  </mergeCells>
  <phoneticPr fontId="1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1B1F-C1EE-48EA-BA46-EFA50E04481F}">
  <dimension ref="A2:L99"/>
  <sheetViews>
    <sheetView showGridLines="0" workbookViewId="0">
      <selection activeCell="B60" sqref="B60"/>
    </sheetView>
  </sheetViews>
  <sheetFormatPr defaultColWidth="8.69921875" defaultRowHeight="15.75"/>
  <cols>
    <col min="1" max="1" width="3.19921875" style="161" customWidth="1"/>
    <col min="2" max="2" width="23.09765625" style="161" customWidth="1"/>
    <col min="3" max="4" width="7.296875" style="161" customWidth="1"/>
    <col min="5" max="5" width="4.296875" style="161" customWidth="1"/>
    <col min="6" max="6" width="7.296875" style="161" customWidth="1"/>
    <col min="7" max="7" width="2.296875" style="161" customWidth="1"/>
    <col min="8" max="8" width="23.09765625" style="161" customWidth="1"/>
    <col min="9" max="10" width="7.296875" style="161" customWidth="1"/>
    <col min="11" max="11" width="4.296875" style="161" customWidth="1"/>
    <col min="12" max="12" width="7.296875" style="161" customWidth="1"/>
    <col min="13" max="16384" width="8.69921875" style="165"/>
  </cols>
  <sheetData>
    <row r="2" spans="2:12">
      <c r="B2" s="254" t="s">
        <v>255</v>
      </c>
      <c r="C2" s="255"/>
      <c r="D2" s="255"/>
      <c r="E2" s="255"/>
      <c r="F2" s="255"/>
      <c r="H2" s="252" t="s">
        <v>256</v>
      </c>
      <c r="I2" s="252"/>
      <c r="J2" s="252"/>
      <c r="K2" s="252"/>
      <c r="L2" s="252"/>
    </row>
    <row r="3" spans="2:12">
      <c r="B3" s="166" t="s">
        <v>257</v>
      </c>
      <c r="C3" s="166" t="s">
        <v>258</v>
      </c>
      <c r="D3" s="253" t="s">
        <v>259</v>
      </c>
      <c r="E3" s="253"/>
      <c r="F3" s="253"/>
      <c r="H3" s="166" t="s">
        <v>257</v>
      </c>
      <c r="I3" s="166" t="s">
        <v>258</v>
      </c>
      <c r="J3" s="253" t="s">
        <v>259</v>
      </c>
      <c r="K3" s="253"/>
      <c r="L3" s="253"/>
    </row>
    <row r="4" spans="2:12">
      <c r="B4" s="167" t="s">
        <v>260</v>
      </c>
      <c r="C4" s="169">
        <v>100</v>
      </c>
      <c r="D4" s="170">
        <f>IF(C4="","",C4+1)</f>
        <v>101</v>
      </c>
      <c r="E4" s="171" t="s">
        <v>261</v>
      </c>
      <c r="F4" s="172">
        <f>IF(C4="","",C4+72)</f>
        <v>172</v>
      </c>
      <c r="H4" s="167" t="s">
        <v>262</v>
      </c>
      <c r="I4" s="169">
        <v>780</v>
      </c>
      <c r="J4" s="170">
        <f>IF(I4="","",I4+1)</f>
        <v>781</v>
      </c>
      <c r="K4" s="171" t="s">
        <v>261</v>
      </c>
      <c r="L4" s="172">
        <f>IF(I4="","",I4+48)</f>
        <v>828</v>
      </c>
    </row>
    <row r="5" spans="2:12">
      <c r="B5" s="167" t="s">
        <v>263</v>
      </c>
      <c r="C5" s="169">
        <v>180</v>
      </c>
      <c r="D5" s="170">
        <f t="shared" ref="D5:D16" si="0">IF(C5="","",C5+1)</f>
        <v>181</v>
      </c>
      <c r="E5" s="171" t="s">
        <v>261</v>
      </c>
      <c r="F5" s="172">
        <f t="shared" ref="F5:F16" si="1">IF(C5="","",C5+48)</f>
        <v>228</v>
      </c>
      <c r="H5" s="218"/>
      <c r="I5" s="169">
        <v>830</v>
      </c>
      <c r="J5" s="170">
        <f>IF(I5="","",I5+1)</f>
        <v>831</v>
      </c>
      <c r="K5" s="171" t="s">
        <v>261</v>
      </c>
      <c r="L5" s="172">
        <f>IF(I5="","",I5+48)</f>
        <v>878</v>
      </c>
    </row>
    <row r="6" spans="2:12">
      <c r="B6" s="167" t="s">
        <v>264</v>
      </c>
      <c r="C6" s="169">
        <v>230</v>
      </c>
      <c r="D6" s="170">
        <f t="shared" si="0"/>
        <v>231</v>
      </c>
      <c r="E6" s="171" t="s">
        <v>261</v>
      </c>
      <c r="F6" s="172">
        <f t="shared" si="1"/>
        <v>278</v>
      </c>
      <c r="H6" s="218"/>
      <c r="I6" s="169">
        <v>880</v>
      </c>
      <c r="J6" s="170">
        <f>IF(I6="","",I6+1)</f>
        <v>881</v>
      </c>
      <c r="K6" s="171" t="s">
        <v>261</v>
      </c>
      <c r="L6" s="172">
        <f>IF(I6="","",I6+48)</f>
        <v>928</v>
      </c>
    </row>
    <row r="7" spans="2:12">
      <c r="B7" s="167" t="s">
        <v>265</v>
      </c>
      <c r="C7" s="169">
        <v>280</v>
      </c>
      <c r="D7" s="170">
        <f t="shared" si="0"/>
        <v>281</v>
      </c>
      <c r="E7" s="171" t="s">
        <v>261</v>
      </c>
      <c r="F7" s="172">
        <f t="shared" si="1"/>
        <v>328</v>
      </c>
      <c r="H7" s="218"/>
      <c r="I7" s="169">
        <v>930</v>
      </c>
      <c r="J7" s="170">
        <f>IF(I7="","",I7+1)</f>
        <v>931</v>
      </c>
      <c r="K7" s="171" t="s">
        <v>261</v>
      </c>
      <c r="L7" s="172">
        <f>IF(I7="","",I7+48)</f>
        <v>978</v>
      </c>
    </row>
    <row r="8" spans="2:12">
      <c r="B8" s="167" t="s">
        <v>266</v>
      </c>
      <c r="C8" s="169">
        <v>330</v>
      </c>
      <c r="D8" s="170">
        <f t="shared" si="0"/>
        <v>331</v>
      </c>
      <c r="E8" s="171" t="s">
        <v>261</v>
      </c>
      <c r="F8" s="172">
        <f t="shared" si="1"/>
        <v>378</v>
      </c>
      <c r="H8" s="218"/>
      <c r="I8" s="169">
        <v>1000</v>
      </c>
      <c r="J8" s="170">
        <f>IF(I8="","",I8+1)</f>
        <v>1001</v>
      </c>
      <c r="K8" s="171" t="s">
        <v>261</v>
      </c>
      <c r="L8" s="172">
        <f>IF(I8="","",I8+72)</f>
        <v>1072</v>
      </c>
    </row>
    <row r="9" spans="2:12">
      <c r="B9" s="167" t="s">
        <v>267</v>
      </c>
      <c r="C9" s="169">
        <v>380</v>
      </c>
      <c r="D9" s="170">
        <f t="shared" si="0"/>
        <v>381</v>
      </c>
      <c r="E9" s="171" t="s">
        <v>261</v>
      </c>
      <c r="F9" s="172">
        <f t="shared" si="1"/>
        <v>428</v>
      </c>
    </row>
    <row r="10" spans="2:12">
      <c r="B10" s="167" t="s">
        <v>268</v>
      </c>
      <c r="C10" s="169">
        <v>430</v>
      </c>
      <c r="D10" s="170">
        <f t="shared" si="0"/>
        <v>431</v>
      </c>
      <c r="E10" s="171" t="s">
        <v>261</v>
      </c>
      <c r="F10" s="172">
        <f t="shared" si="1"/>
        <v>478</v>
      </c>
      <c r="H10" s="255" t="s">
        <v>269</v>
      </c>
      <c r="I10" s="255"/>
      <c r="J10" s="255"/>
      <c r="K10" s="255"/>
      <c r="L10" s="255"/>
    </row>
    <row r="11" spans="2:12">
      <c r="B11" s="167" t="s">
        <v>270</v>
      </c>
      <c r="C11" s="169">
        <v>480</v>
      </c>
      <c r="D11" s="170">
        <f t="shared" si="0"/>
        <v>481</v>
      </c>
      <c r="E11" s="171" t="s">
        <v>261</v>
      </c>
      <c r="F11" s="172">
        <f t="shared" si="1"/>
        <v>528</v>
      </c>
      <c r="H11" s="166" t="s">
        <v>257</v>
      </c>
      <c r="I11" s="166" t="s">
        <v>258</v>
      </c>
      <c r="J11" s="253" t="s">
        <v>259</v>
      </c>
      <c r="K11" s="253"/>
      <c r="L11" s="253"/>
    </row>
    <row r="12" spans="2:12">
      <c r="B12" s="218"/>
      <c r="C12" s="169">
        <v>530</v>
      </c>
      <c r="D12" s="170">
        <f t="shared" si="0"/>
        <v>531</v>
      </c>
      <c r="E12" s="171" t="s">
        <v>261</v>
      </c>
      <c r="F12" s="172">
        <f t="shared" si="1"/>
        <v>578</v>
      </c>
      <c r="H12" s="167" t="s">
        <v>271</v>
      </c>
      <c r="I12" s="169">
        <v>2080</v>
      </c>
      <c r="J12" s="170">
        <f t="shared" ref="J12:J24" si="2">IF(I12="","",I12+1)</f>
        <v>2081</v>
      </c>
      <c r="K12" s="171" t="s">
        <v>261</v>
      </c>
      <c r="L12" s="172">
        <f t="shared" ref="L12:L18" si="3">IF(I12="","",I12+72)</f>
        <v>2152</v>
      </c>
    </row>
    <row r="13" spans="2:12">
      <c r="B13" s="218"/>
      <c r="C13" s="169">
        <v>580</v>
      </c>
      <c r="D13" s="170">
        <f t="shared" si="0"/>
        <v>581</v>
      </c>
      <c r="E13" s="171" t="s">
        <v>261</v>
      </c>
      <c r="F13" s="172">
        <f t="shared" si="1"/>
        <v>628</v>
      </c>
      <c r="H13" s="167" t="s">
        <v>272</v>
      </c>
      <c r="I13" s="169">
        <v>2160</v>
      </c>
      <c r="J13" s="170">
        <f t="shared" si="2"/>
        <v>2161</v>
      </c>
      <c r="K13" s="171" t="s">
        <v>261</v>
      </c>
      <c r="L13" s="172">
        <f t="shared" si="3"/>
        <v>2232</v>
      </c>
    </row>
    <row r="14" spans="2:12">
      <c r="B14" s="218"/>
      <c r="C14" s="169">
        <v>630</v>
      </c>
      <c r="D14" s="170">
        <f t="shared" si="0"/>
        <v>631</v>
      </c>
      <c r="E14" s="171" t="s">
        <v>261</v>
      </c>
      <c r="F14" s="172">
        <f t="shared" si="1"/>
        <v>678</v>
      </c>
      <c r="H14" s="167" t="s">
        <v>269</v>
      </c>
      <c r="I14" s="169">
        <v>2240</v>
      </c>
      <c r="J14" s="170">
        <f t="shared" si="2"/>
        <v>2241</v>
      </c>
      <c r="K14" s="171" t="s">
        <v>261</v>
      </c>
      <c r="L14" s="172">
        <f t="shared" si="3"/>
        <v>2312</v>
      </c>
    </row>
    <row r="15" spans="2:12">
      <c r="B15" s="218"/>
      <c r="C15" s="169">
        <v>680</v>
      </c>
      <c r="D15" s="170">
        <f t="shared" si="0"/>
        <v>681</v>
      </c>
      <c r="E15" s="171" t="s">
        <v>261</v>
      </c>
      <c r="F15" s="172">
        <f t="shared" si="1"/>
        <v>728</v>
      </c>
      <c r="H15" s="167" t="s">
        <v>273</v>
      </c>
      <c r="I15" s="169">
        <v>2320</v>
      </c>
      <c r="J15" s="170">
        <f t="shared" si="2"/>
        <v>2321</v>
      </c>
      <c r="K15" s="171" t="s">
        <v>261</v>
      </c>
      <c r="L15" s="172">
        <f t="shared" si="3"/>
        <v>2392</v>
      </c>
    </row>
    <row r="16" spans="2:12">
      <c r="B16" s="218"/>
      <c r="C16" s="169">
        <v>730</v>
      </c>
      <c r="D16" s="170">
        <f t="shared" si="0"/>
        <v>731</v>
      </c>
      <c r="E16" s="171" t="s">
        <v>261</v>
      </c>
      <c r="F16" s="172">
        <f t="shared" si="1"/>
        <v>778</v>
      </c>
      <c r="H16" s="167" t="s">
        <v>274</v>
      </c>
      <c r="I16" s="169">
        <v>2400</v>
      </c>
      <c r="J16" s="170">
        <f t="shared" si="2"/>
        <v>2401</v>
      </c>
      <c r="K16" s="171" t="s">
        <v>261</v>
      </c>
      <c r="L16" s="172">
        <f t="shared" si="3"/>
        <v>2472</v>
      </c>
    </row>
    <row r="17" spans="2:12">
      <c r="H17" s="167" t="s">
        <v>275</v>
      </c>
      <c r="I17" s="169">
        <v>2480</v>
      </c>
      <c r="J17" s="170">
        <f t="shared" si="2"/>
        <v>2481</v>
      </c>
      <c r="K17" s="171" t="s">
        <v>261</v>
      </c>
      <c r="L17" s="172">
        <f t="shared" si="3"/>
        <v>2552</v>
      </c>
    </row>
    <row r="18" spans="2:12">
      <c r="B18" s="252" t="s">
        <v>276</v>
      </c>
      <c r="C18" s="252"/>
      <c r="D18" s="252"/>
      <c r="E18" s="252"/>
      <c r="F18" s="252"/>
      <c r="H18" s="167" t="s">
        <v>277</v>
      </c>
      <c r="I18" s="169">
        <v>2560</v>
      </c>
      <c r="J18" s="170">
        <f t="shared" si="2"/>
        <v>2561</v>
      </c>
      <c r="K18" s="171" t="s">
        <v>261</v>
      </c>
      <c r="L18" s="172">
        <f t="shared" si="3"/>
        <v>2632</v>
      </c>
    </row>
    <row r="19" spans="2:12">
      <c r="B19" s="166" t="s">
        <v>257</v>
      </c>
      <c r="C19" s="166" t="s">
        <v>258</v>
      </c>
      <c r="D19" s="253" t="s">
        <v>259</v>
      </c>
      <c r="E19" s="253"/>
      <c r="F19" s="253"/>
      <c r="H19" s="167" t="s">
        <v>278</v>
      </c>
      <c r="I19" s="169">
        <v>2640</v>
      </c>
      <c r="J19" s="170">
        <f t="shared" si="2"/>
        <v>2641</v>
      </c>
      <c r="K19" s="171" t="s">
        <v>261</v>
      </c>
      <c r="L19" s="172">
        <f t="shared" ref="L19" si="4">IF(I19="","",I19+72)</f>
        <v>2712</v>
      </c>
    </row>
    <row r="20" spans="2:12">
      <c r="B20" s="167" t="s">
        <v>279</v>
      </c>
      <c r="C20" s="169">
        <v>1080</v>
      </c>
      <c r="D20" s="170">
        <f>IF(C20="","",C20+1)</f>
        <v>1081</v>
      </c>
      <c r="E20" s="171" t="s">
        <v>261</v>
      </c>
      <c r="F20" s="172">
        <f>IF(C20="","",C20+48)</f>
        <v>1128</v>
      </c>
      <c r="H20" s="167"/>
      <c r="I20" s="169">
        <v>2720</v>
      </c>
      <c r="J20" s="170">
        <f t="shared" si="2"/>
        <v>2721</v>
      </c>
      <c r="K20" s="171" t="s">
        <v>261</v>
      </c>
      <c r="L20" s="172">
        <f>IF(I20="","",I20+72)</f>
        <v>2792</v>
      </c>
    </row>
    <row r="21" spans="2:12">
      <c r="B21" s="167" t="s">
        <v>280</v>
      </c>
      <c r="C21" s="169">
        <v>1130</v>
      </c>
      <c r="D21" s="170">
        <f t="shared" ref="D21:D24" si="5">IF(C21="","",C21+1)</f>
        <v>1131</v>
      </c>
      <c r="E21" s="171" t="s">
        <v>261</v>
      </c>
      <c r="F21" s="172">
        <f t="shared" ref="F21:F24" si="6">IF(C21="","",C21+48)</f>
        <v>1178</v>
      </c>
      <c r="H21" s="167"/>
      <c r="I21" s="169">
        <v>2800</v>
      </c>
      <c r="J21" s="170">
        <f t="shared" si="2"/>
        <v>2801</v>
      </c>
      <c r="K21" s="171" t="s">
        <v>261</v>
      </c>
      <c r="L21" s="172">
        <f>IF(I21="","",I21+72)</f>
        <v>2872</v>
      </c>
    </row>
    <row r="22" spans="2:12">
      <c r="B22" s="167" t="s">
        <v>281</v>
      </c>
      <c r="C22" s="169">
        <v>1180</v>
      </c>
      <c r="D22" s="170">
        <f t="shared" si="5"/>
        <v>1181</v>
      </c>
      <c r="E22" s="171" t="s">
        <v>261</v>
      </c>
      <c r="F22" s="172">
        <f t="shared" si="6"/>
        <v>1228</v>
      </c>
      <c r="H22" s="167"/>
      <c r="I22" s="169">
        <v>2880</v>
      </c>
      <c r="J22" s="170">
        <f t="shared" si="2"/>
        <v>2881</v>
      </c>
      <c r="K22" s="171" t="s">
        <v>261</v>
      </c>
      <c r="L22" s="172">
        <f>IF(I22="","",I22+72)</f>
        <v>2952</v>
      </c>
    </row>
    <row r="23" spans="2:12">
      <c r="B23" s="167" t="s">
        <v>282</v>
      </c>
      <c r="C23" s="169">
        <v>1230</v>
      </c>
      <c r="D23" s="170">
        <f t="shared" si="5"/>
        <v>1231</v>
      </c>
      <c r="E23" s="171" t="s">
        <v>261</v>
      </c>
      <c r="F23" s="172">
        <f t="shared" si="6"/>
        <v>1278</v>
      </c>
      <c r="H23" s="167"/>
      <c r="I23" s="169">
        <v>2960</v>
      </c>
      <c r="J23" s="170">
        <f t="shared" si="2"/>
        <v>2961</v>
      </c>
      <c r="K23" s="171" t="s">
        <v>261</v>
      </c>
      <c r="L23" s="172">
        <f>IF(I23="","",I23+72)</f>
        <v>3032</v>
      </c>
    </row>
    <row r="24" spans="2:12">
      <c r="B24" s="167" t="s">
        <v>283</v>
      </c>
      <c r="C24" s="169">
        <v>1280</v>
      </c>
      <c r="D24" s="170">
        <f t="shared" si="5"/>
        <v>1281</v>
      </c>
      <c r="E24" s="171" t="s">
        <v>261</v>
      </c>
      <c r="F24" s="172">
        <f t="shared" si="6"/>
        <v>1328</v>
      </c>
      <c r="H24" s="167"/>
      <c r="I24" s="169">
        <v>3040</v>
      </c>
      <c r="J24" s="170">
        <f t="shared" si="2"/>
        <v>3041</v>
      </c>
      <c r="K24" s="171" t="s">
        <v>261</v>
      </c>
      <c r="L24" s="172">
        <f>IF(I24="","",I24+72)</f>
        <v>3112</v>
      </c>
    </row>
    <row r="25" spans="2:12">
      <c r="B25" s="167" t="s">
        <v>284</v>
      </c>
      <c r="C25" s="169">
        <v>1330</v>
      </c>
      <c r="D25" s="170">
        <f t="shared" ref="D25:D33" si="7">IF(C25="","",C25+1)</f>
        <v>1331</v>
      </c>
      <c r="E25" s="171" t="s">
        <v>261</v>
      </c>
      <c r="F25" s="172">
        <f>IF(C25="","",C25+48)</f>
        <v>1378</v>
      </c>
    </row>
    <row r="26" spans="2:12">
      <c r="B26" s="167" t="s">
        <v>285</v>
      </c>
      <c r="C26" s="169">
        <v>1380</v>
      </c>
      <c r="D26" s="170">
        <f t="shared" si="7"/>
        <v>1381</v>
      </c>
      <c r="E26" s="171" t="s">
        <v>261</v>
      </c>
      <c r="F26" s="172">
        <f t="shared" ref="F26:F33" si="8">IF(C26="","",C26+72)</f>
        <v>1452</v>
      </c>
      <c r="H26" s="252" t="s">
        <v>286</v>
      </c>
      <c r="I26" s="252"/>
      <c r="J26" s="252"/>
      <c r="K26" s="252"/>
      <c r="L26" s="252"/>
    </row>
    <row r="27" spans="2:12">
      <c r="B27" s="167" t="s">
        <v>287</v>
      </c>
      <c r="C27" s="169">
        <v>1460</v>
      </c>
      <c r="D27" s="170">
        <f t="shared" si="7"/>
        <v>1461</v>
      </c>
      <c r="E27" s="171" t="s">
        <v>261</v>
      </c>
      <c r="F27" s="172">
        <f t="shared" si="8"/>
        <v>1532</v>
      </c>
      <c r="H27" s="166" t="s">
        <v>257</v>
      </c>
      <c r="I27" s="166" t="s">
        <v>258</v>
      </c>
      <c r="J27" s="253" t="s">
        <v>259</v>
      </c>
      <c r="K27" s="253"/>
      <c r="L27" s="253"/>
    </row>
    <row r="28" spans="2:12">
      <c r="B28" s="232"/>
      <c r="C28" s="169">
        <v>1540</v>
      </c>
      <c r="D28" s="170">
        <f t="shared" si="7"/>
        <v>1541</v>
      </c>
      <c r="E28" s="171" t="s">
        <v>261</v>
      </c>
      <c r="F28" s="172">
        <f t="shared" si="8"/>
        <v>1612</v>
      </c>
      <c r="H28" s="167" t="s">
        <v>289</v>
      </c>
      <c r="I28" s="169">
        <v>3440</v>
      </c>
      <c r="J28" s="170">
        <f>IF(I28="","",I28+1)</f>
        <v>3441</v>
      </c>
      <c r="K28" s="171" t="s">
        <v>261</v>
      </c>
      <c r="L28" s="172">
        <f>IF(I28="","",I28+72)</f>
        <v>3512</v>
      </c>
    </row>
    <row r="29" spans="2:12">
      <c r="B29" s="219"/>
      <c r="C29" s="169">
        <v>1620</v>
      </c>
      <c r="D29" s="170">
        <f t="shared" si="7"/>
        <v>1621</v>
      </c>
      <c r="E29" s="171" t="s">
        <v>261</v>
      </c>
      <c r="F29" s="172">
        <f t="shared" si="8"/>
        <v>1692</v>
      </c>
      <c r="H29" s="218"/>
      <c r="I29" s="169">
        <v>3520</v>
      </c>
      <c r="J29" s="170">
        <f>IF(I29="","",I29+1)</f>
        <v>3521</v>
      </c>
      <c r="K29" s="171" t="s">
        <v>261</v>
      </c>
      <c r="L29" s="172">
        <f>IF(I29="","",I29+72)</f>
        <v>3592</v>
      </c>
    </row>
    <row r="30" spans="2:12">
      <c r="B30" s="219"/>
      <c r="C30" s="169">
        <v>1700</v>
      </c>
      <c r="D30" s="170">
        <f t="shared" si="7"/>
        <v>1701</v>
      </c>
      <c r="E30" s="171" t="s">
        <v>261</v>
      </c>
      <c r="F30" s="172">
        <f t="shared" si="8"/>
        <v>1772</v>
      </c>
      <c r="H30" s="218"/>
      <c r="I30" s="169">
        <v>3600</v>
      </c>
      <c r="J30" s="170">
        <f>IF(I30="","",I30+1)</f>
        <v>3601</v>
      </c>
      <c r="K30" s="171" t="s">
        <v>261</v>
      </c>
      <c r="L30" s="172">
        <f>IF(I30="","",I30+72)</f>
        <v>3672</v>
      </c>
    </row>
    <row r="31" spans="2:12">
      <c r="B31" s="219"/>
      <c r="C31" s="169">
        <v>1780</v>
      </c>
      <c r="D31" s="170">
        <f t="shared" si="7"/>
        <v>1781</v>
      </c>
      <c r="E31" s="171" t="s">
        <v>261</v>
      </c>
      <c r="F31" s="172">
        <f t="shared" si="8"/>
        <v>1852</v>
      </c>
      <c r="H31" s="218"/>
      <c r="I31" s="169">
        <v>3680</v>
      </c>
      <c r="J31" s="170">
        <f>IF(I31="","",I31+1)</f>
        <v>3681</v>
      </c>
      <c r="K31" s="171" t="s">
        <v>261</v>
      </c>
      <c r="L31" s="172">
        <f>IF(I31="","",I31+72)</f>
        <v>3752</v>
      </c>
    </row>
    <row r="32" spans="2:12">
      <c r="B32" s="219"/>
      <c r="C32" s="169">
        <v>1860</v>
      </c>
      <c r="D32" s="170">
        <f t="shared" si="7"/>
        <v>1861</v>
      </c>
      <c r="E32" s="171" t="s">
        <v>261</v>
      </c>
      <c r="F32" s="172">
        <f t="shared" si="8"/>
        <v>1932</v>
      </c>
    </row>
    <row r="33" spans="2:12">
      <c r="B33" s="219"/>
      <c r="C33" s="169">
        <v>2000</v>
      </c>
      <c r="D33" s="170">
        <f t="shared" si="7"/>
        <v>2001</v>
      </c>
      <c r="E33" s="171" t="s">
        <v>261</v>
      </c>
      <c r="F33" s="172">
        <f t="shared" si="8"/>
        <v>2072</v>
      </c>
      <c r="H33" s="252" t="s">
        <v>290</v>
      </c>
      <c r="I33" s="252"/>
      <c r="J33" s="252"/>
      <c r="K33" s="252"/>
      <c r="L33" s="252"/>
    </row>
    <row r="34" spans="2:12">
      <c r="H34" s="166" t="s">
        <v>257</v>
      </c>
      <c r="I34" s="166" t="s">
        <v>258</v>
      </c>
      <c r="J34" s="253" t="s">
        <v>259</v>
      </c>
      <c r="K34" s="253"/>
      <c r="L34" s="253"/>
    </row>
    <row r="35" spans="2:12">
      <c r="B35" s="252" t="s">
        <v>291</v>
      </c>
      <c r="C35" s="252"/>
      <c r="D35" s="252"/>
      <c r="E35" s="252"/>
      <c r="F35" s="252"/>
      <c r="H35" s="167" t="s">
        <v>292</v>
      </c>
      <c r="I35" s="169">
        <v>5740</v>
      </c>
      <c r="J35" s="170">
        <f t="shared" ref="J35:J40" si="9">IF(I35="","",I35+1)</f>
        <v>5741</v>
      </c>
      <c r="K35" s="171" t="s">
        <v>261</v>
      </c>
      <c r="L35" s="172">
        <f>IF(I35="","",I35+72)</f>
        <v>5812</v>
      </c>
    </row>
    <row r="36" spans="2:12">
      <c r="B36" s="166" t="s">
        <v>257</v>
      </c>
      <c r="C36" s="166" t="s">
        <v>258</v>
      </c>
      <c r="D36" s="253" t="s">
        <v>259</v>
      </c>
      <c r="E36" s="253"/>
      <c r="F36" s="253"/>
      <c r="H36" s="167"/>
      <c r="I36" s="169">
        <v>5820</v>
      </c>
      <c r="J36" s="170">
        <f t="shared" si="9"/>
        <v>5821</v>
      </c>
      <c r="K36" s="171" t="s">
        <v>261</v>
      </c>
      <c r="L36" s="172">
        <f>IF(I36="","",I36+72)</f>
        <v>5892</v>
      </c>
    </row>
    <row r="37" spans="2:12">
      <c r="B37" s="167" t="s">
        <v>293</v>
      </c>
      <c r="C37" s="169">
        <v>3760</v>
      </c>
      <c r="D37" s="170">
        <f t="shared" ref="D37:D48" si="10">IF(C37="","",C37+1)</f>
        <v>3761</v>
      </c>
      <c r="E37" s="171" t="s">
        <v>261</v>
      </c>
      <c r="F37" s="172">
        <f t="shared" ref="F37" si="11">IF(C37="","",C37+72)</f>
        <v>3832</v>
      </c>
      <c r="H37" s="167"/>
      <c r="I37" s="169">
        <v>5900</v>
      </c>
      <c r="J37" s="170">
        <f t="shared" si="9"/>
        <v>5901</v>
      </c>
      <c r="K37" s="171" t="s">
        <v>261</v>
      </c>
      <c r="L37" s="172">
        <f>IF(I37="","",I37+72)</f>
        <v>5972</v>
      </c>
    </row>
    <row r="38" spans="2:12">
      <c r="B38" s="167" t="s">
        <v>294</v>
      </c>
      <c r="C38" s="169">
        <v>3840</v>
      </c>
      <c r="D38" s="170">
        <f t="shared" si="10"/>
        <v>3841</v>
      </c>
      <c r="E38" s="171" t="s">
        <v>261</v>
      </c>
      <c r="F38" s="172">
        <f>IF(C38="","",C38+72)</f>
        <v>3912</v>
      </c>
      <c r="H38" s="167"/>
      <c r="I38" s="169">
        <v>5980</v>
      </c>
      <c r="J38" s="170">
        <f t="shared" si="9"/>
        <v>5981</v>
      </c>
      <c r="K38" s="171" t="s">
        <v>261</v>
      </c>
      <c r="L38" s="172">
        <f t="shared" ref="L38" si="12">IF(I38="","",I38+72)</f>
        <v>6052</v>
      </c>
    </row>
    <row r="39" spans="2:12">
      <c r="B39" s="233" t="s">
        <v>376</v>
      </c>
      <c r="C39" s="169">
        <v>3920</v>
      </c>
      <c r="D39" s="170">
        <f t="shared" si="10"/>
        <v>3921</v>
      </c>
      <c r="E39" s="171" t="s">
        <v>261</v>
      </c>
      <c r="F39" s="172">
        <f>IF(C39="","",C39+72)</f>
        <v>3992</v>
      </c>
      <c r="H39" s="167"/>
      <c r="I39" s="169">
        <v>6050</v>
      </c>
      <c r="J39" s="170">
        <f t="shared" si="9"/>
        <v>6051</v>
      </c>
      <c r="K39" s="171" t="s">
        <v>261</v>
      </c>
      <c r="L39" s="172">
        <f>IF(I39="","",I39+72)</f>
        <v>6122</v>
      </c>
    </row>
    <row r="40" spans="2:12">
      <c r="B40" s="167" t="s">
        <v>295</v>
      </c>
      <c r="C40" s="169">
        <v>4000</v>
      </c>
      <c r="D40" s="170">
        <f t="shared" si="10"/>
        <v>4001</v>
      </c>
      <c r="E40" s="171" t="s">
        <v>261</v>
      </c>
      <c r="F40" s="172">
        <f>IF(C40="","",C40+72)</f>
        <v>4072</v>
      </c>
      <c r="H40" s="167"/>
      <c r="I40" s="169">
        <v>4680</v>
      </c>
      <c r="J40" s="170">
        <f t="shared" si="9"/>
        <v>4681</v>
      </c>
      <c r="K40" s="171" t="s">
        <v>261</v>
      </c>
      <c r="L40" s="172">
        <f>IF(I40="","",I40+72)</f>
        <v>4752</v>
      </c>
    </row>
    <row r="41" spans="2:12">
      <c r="B41" s="167" t="s">
        <v>296</v>
      </c>
      <c r="C41" s="169">
        <v>4080</v>
      </c>
      <c r="D41" s="170">
        <f t="shared" si="10"/>
        <v>4081</v>
      </c>
      <c r="E41" s="171" t="s">
        <v>261</v>
      </c>
      <c r="F41" s="172">
        <f>IF(C41="","",C41+72)</f>
        <v>4152</v>
      </c>
    </row>
    <row r="42" spans="2:12">
      <c r="B42" s="167" t="s">
        <v>297</v>
      </c>
      <c r="C42" s="169">
        <v>4130</v>
      </c>
      <c r="D42" s="170">
        <f t="shared" si="10"/>
        <v>4131</v>
      </c>
      <c r="E42" s="171" t="s">
        <v>261</v>
      </c>
      <c r="F42" s="172">
        <f>IF(C42="","",C42+72)</f>
        <v>4202</v>
      </c>
      <c r="H42" s="252" t="s">
        <v>298</v>
      </c>
      <c r="I42" s="252"/>
      <c r="J42" s="252"/>
      <c r="K42" s="252"/>
      <c r="L42" s="252"/>
    </row>
    <row r="43" spans="2:12">
      <c r="B43" s="167" t="s">
        <v>299</v>
      </c>
      <c r="C43" s="169">
        <v>4210</v>
      </c>
      <c r="D43" s="170">
        <f t="shared" si="10"/>
        <v>4211</v>
      </c>
      <c r="E43" s="171" t="s">
        <v>261</v>
      </c>
      <c r="F43" s="172">
        <f t="shared" ref="F43" si="13">IF(C43="","",C43+72)</f>
        <v>4282</v>
      </c>
      <c r="H43" s="166" t="s">
        <v>257</v>
      </c>
      <c r="I43" s="166" t="s">
        <v>258</v>
      </c>
      <c r="J43" s="253" t="s">
        <v>259</v>
      </c>
      <c r="K43" s="253"/>
      <c r="L43" s="253"/>
    </row>
    <row r="44" spans="2:12">
      <c r="B44" s="167" t="s">
        <v>300</v>
      </c>
      <c r="C44" s="169">
        <v>4290</v>
      </c>
      <c r="D44" s="170">
        <f t="shared" si="10"/>
        <v>4291</v>
      </c>
      <c r="E44" s="171" t="s">
        <v>261</v>
      </c>
      <c r="F44" s="172">
        <f>IF(C44="","",C44+72)</f>
        <v>4362</v>
      </c>
      <c r="H44" s="167" t="s">
        <v>301</v>
      </c>
      <c r="I44" s="169">
        <v>6770</v>
      </c>
      <c r="J44" s="170">
        <f t="shared" ref="J44:J50" si="14">IF(I44="","",I44+1)</f>
        <v>6771</v>
      </c>
      <c r="K44" s="171" t="s">
        <v>261</v>
      </c>
      <c r="L44" s="172">
        <f>IF(I44="","",I44+72)</f>
        <v>6842</v>
      </c>
    </row>
    <row r="45" spans="2:12">
      <c r="B45" s="218"/>
      <c r="C45" s="169">
        <v>4360</v>
      </c>
      <c r="D45" s="170">
        <f t="shared" si="10"/>
        <v>4361</v>
      </c>
      <c r="E45" s="171" t="s">
        <v>261</v>
      </c>
      <c r="F45" s="172">
        <f>IF(C45="","",C45+72)</f>
        <v>4432</v>
      </c>
      <c r="H45" s="167" t="s">
        <v>298</v>
      </c>
      <c r="I45" s="169">
        <v>6850</v>
      </c>
      <c r="J45" s="170">
        <f t="shared" si="14"/>
        <v>6851</v>
      </c>
      <c r="K45" s="171" t="s">
        <v>261</v>
      </c>
      <c r="L45" s="172">
        <f>IF(I45="","",I45+72)</f>
        <v>6922</v>
      </c>
    </row>
    <row r="46" spans="2:12">
      <c r="B46" s="218"/>
      <c r="C46" s="169">
        <v>4440</v>
      </c>
      <c r="D46" s="170">
        <f t="shared" si="10"/>
        <v>4441</v>
      </c>
      <c r="E46" s="171" t="s">
        <v>261</v>
      </c>
      <c r="F46" s="172">
        <f>IF(C46="","",C46+72)</f>
        <v>4512</v>
      </c>
      <c r="H46" s="218"/>
      <c r="I46" s="169">
        <v>6930</v>
      </c>
      <c r="J46" s="170">
        <f t="shared" si="14"/>
        <v>6931</v>
      </c>
      <c r="K46" s="171" t="s">
        <v>261</v>
      </c>
      <c r="L46" s="172">
        <f>IF(I46="","",I46+72)</f>
        <v>7002</v>
      </c>
    </row>
    <row r="47" spans="2:12">
      <c r="B47" s="218"/>
      <c r="C47" s="169">
        <v>4520</v>
      </c>
      <c r="D47" s="170">
        <f t="shared" si="10"/>
        <v>4521</v>
      </c>
      <c r="E47" s="171" t="s">
        <v>261</v>
      </c>
      <c r="F47" s="172">
        <f>IF(C47="","",C47+72)</f>
        <v>4592</v>
      </c>
      <c r="H47" s="218"/>
      <c r="I47" s="169">
        <v>7010</v>
      </c>
      <c r="J47" s="170">
        <f t="shared" si="14"/>
        <v>7011</v>
      </c>
      <c r="K47" s="171" t="s">
        <v>261</v>
      </c>
      <c r="L47" s="172">
        <f t="shared" ref="L47" si="15">IF(I47="","",I47+72)</f>
        <v>7082</v>
      </c>
    </row>
    <row r="48" spans="2:12">
      <c r="B48" s="218"/>
      <c r="C48" s="169">
        <v>4600</v>
      </c>
      <c r="D48" s="170">
        <f t="shared" si="10"/>
        <v>4601</v>
      </c>
      <c r="E48" s="171" t="s">
        <v>261</v>
      </c>
      <c r="F48" s="172">
        <f>IF(C48="","",C48+72)</f>
        <v>4672</v>
      </c>
      <c r="H48" s="218"/>
      <c r="I48" s="169">
        <v>7090</v>
      </c>
      <c r="J48" s="170">
        <f t="shared" si="14"/>
        <v>7091</v>
      </c>
      <c r="K48" s="171" t="s">
        <v>261</v>
      </c>
      <c r="L48" s="172">
        <f>IF(I48="","",I48+72)</f>
        <v>7162</v>
      </c>
    </row>
    <row r="49" spans="2:12">
      <c r="H49" s="218"/>
      <c r="I49" s="169">
        <v>7170</v>
      </c>
      <c r="J49" s="170">
        <f t="shared" si="14"/>
        <v>7171</v>
      </c>
      <c r="K49" s="171" t="s">
        <v>261</v>
      </c>
      <c r="L49" s="172">
        <f>IF(I49="","",I49+72)</f>
        <v>7242</v>
      </c>
    </row>
    <row r="50" spans="2:12">
      <c r="B50" s="252" t="s">
        <v>302</v>
      </c>
      <c r="C50" s="252"/>
      <c r="D50" s="252"/>
      <c r="E50" s="252"/>
      <c r="F50" s="252"/>
      <c r="H50" s="218"/>
      <c r="I50" s="169">
        <v>7250</v>
      </c>
      <c r="J50" s="170">
        <f t="shared" si="14"/>
        <v>7251</v>
      </c>
      <c r="K50" s="171" t="s">
        <v>261</v>
      </c>
      <c r="L50" s="172">
        <f>IF(I50="","",I50+72)</f>
        <v>7322</v>
      </c>
    </row>
    <row r="51" spans="2:12">
      <c r="B51" s="166" t="s">
        <v>257</v>
      </c>
      <c r="C51" s="166" t="s">
        <v>258</v>
      </c>
      <c r="D51" s="253" t="s">
        <v>259</v>
      </c>
      <c r="E51" s="253"/>
      <c r="F51" s="253"/>
    </row>
    <row r="52" spans="2:12">
      <c r="B52" s="167" t="s">
        <v>303</v>
      </c>
      <c r="C52" s="169">
        <v>8370</v>
      </c>
      <c r="D52" s="170">
        <f t="shared" ref="D52:D63" si="16">IF(C52="","",C52+1)</f>
        <v>8371</v>
      </c>
      <c r="E52" s="171" t="s">
        <v>261</v>
      </c>
      <c r="F52" s="172">
        <f t="shared" ref="F52:F64" si="17">IF(C52="","",C52+72)</f>
        <v>8442</v>
      </c>
      <c r="H52" s="252" t="s">
        <v>304</v>
      </c>
      <c r="I52" s="252"/>
      <c r="J52" s="252"/>
      <c r="K52" s="252"/>
      <c r="L52" s="252"/>
    </row>
    <row r="53" spans="2:12">
      <c r="B53" s="167" t="s">
        <v>305</v>
      </c>
      <c r="C53" s="169">
        <v>8450</v>
      </c>
      <c r="D53" s="170">
        <f t="shared" si="16"/>
        <v>8451</v>
      </c>
      <c r="E53" s="171" t="s">
        <v>261</v>
      </c>
      <c r="F53" s="172">
        <f t="shared" si="17"/>
        <v>8522</v>
      </c>
      <c r="H53" s="166" t="s">
        <v>257</v>
      </c>
      <c r="I53" s="166" t="s">
        <v>258</v>
      </c>
      <c r="J53" s="253" t="s">
        <v>259</v>
      </c>
      <c r="K53" s="253"/>
      <c r="L53" s="253"/>
    </row>
    <row r="54" spans="2:12">
      <c r="B54" s="167" t="s">
        <v>306</v>
      </c>
      <c r="C54" s="169">
        <v>8530</v>
      </c>
      <c r="D54" s="170">
        <f t="shared" si="16"/>
        <v>8531</v>
      </c>
      <c r="E54" s="171" t="s">
        <v>261</v>
      </c>
      <c r="F54" s="172">
        <f t="shared" si="17"/>
        <v>8602</v>
      </c>
      <c r="H54" s="167" t="s">
        <v>307</v>
      </c>
      <c r="I54" s="169">
        <v>7330</v>
      </c>
      <c r="J54" s="170">
        <f>IF(I54="","",I54+1)</f>
        <v>7331</v>
      </c>
      <c r="K54" s="171" t="s">
        <v>261</v>
      </c>
      <c r="L54" s="172">
        <f>IF(I54="","",I54+72)</f>
        <v>7402</v>
      </c>
    </row>
    <row r="55" spans="2:12">
      <c r="B55" s="167" t="s">
        <v>308</v>
      </c>
      <c r="C55" s="169">
        <v>8610</v>
      </c>
      <c r="D55" s="170">
        <f t="shared" si="16"/>
        <v>8611</v>
      </c>
      <c r="E55" s="171" t="s">
        <v>261</v>
      </c>
      <c r="F55" s="172">
        <f t="shared" si="17"/>
        <v>8682</v>
      </c>
      <c r="H55" s="167" t="s">
        <v>309</v>
      </c>
      <c r="I55" s="169">
        <v>7410</v>
      </c>
      <c r="J55" s="170">
        <f>IF(I55="","",I55+1)</f>
        <v>7411</v>
      </c>
      <c r="K55" s="171" t="s">
        <v>261</v>
      </c>
      <c r="L55" s="172">
        <f>IF(I55="","",I55+72)</f>
        <v>7482</v>
      </c>
    </row>
    <row r="56" spans="2:12">
      <c r="B56" s="167" t="s">
        <v>310</v>
      </c>
      <c r="C56" s="169">
        <v>8690</v>
      </c>
      <c r="D56" s="170">
        <f t="shared" si="16"/>
        <v>8691</v>
      </c>
      <c r="E56" s="171" t="s">
        <v>261</v>
      </c>
      <c r="F56" s="172">
        <f t="shared" si="17"/>
        <v>8762</v>
      </c>
      <c r="H56" s="167" t="s">
        <v>288</v>
      </c>
      <c r="I56" s="169">
        <v>7490</v>
      </c>
      <c r="J56" s="170">
        <f>IF(I56="","",I56+1)</f>
        <v>7491</v>
      </c>
      <c r="K56" s="171" t="s">
        <v>261</v>
      </c>
      <c r="L56" s="172">
        <f>IF(I56="","",I56+72)</f>
        <v>7562</v>
      </c>
    </row>
    <row r="57" spans="2:12">
      <c r="B57" s="233" t="s">
        <v>377</v>
      </c>
      <c r="C57" s="169">
        <v>8770</v>
      </c>
      <c r="D57" s="170">
        <f t="shared" si="16"/>
        <v>8771</v>
      </c>
      <c r="E57" s="171" t="s">
        <v>261</v>
      </c>
      <c r="F57" s="172">
        <f t="shared" si="17"/>
        <v>8842</v>
      </c>
      <c r="H57" s="167" t="s">
        <v>314</v>
      </c>
      <c r="I57" s="169">
        <v>7570</v>
      </c>
      <c r="J57" s="170">
        <f t="shared" ref="J57:J59" si="18">IF(I57="","",I57+1)</f>
        <v>7571</v>
      </c>
      <c r="K57" s="171" t="s">
        <v>261</v>
      </c>
      <c r="L57" s="172">
        <f t="shared" ref="L57:L60" si="19">IF(I57="","",I57+72)</f>
        <v>7642</v>
      </c>
    </row>
    <row r="58" spans="2:12">
      <c r="B58" s="167" t="s">
        <v>311</v>
      </c>
      <c r="C58" s="169">
        <v>8850</v>
      </c>
      <c r="D58" s="170">
        <f t="shared" si="16"/>
        <v>8851</v>
      </c>
      <c r="E58" s="171" t="s">
        <v>261</v>
      </c>
      <c r="F58" s="172">
        <f t="shared" si="17"/>
        <v>8922</v>
      </c>
      <c r="H58" s="218"/>
      <c r="I58" s="169">
        <v>7650</v>
      </c>
      <c r="J58" s="170">
        <f t="shared" si="18"/>
        <v>7651</v>
      </c>
      <c r="K58" s="171" t="s">
        <v>261</v>
      </c>
      <c r="L58" s="172">
        <f t="shared" si="19"/>
        <v>7722</v>
      </c>
    </row>
    <row r="59" spans="2:12">
      <c r="B59" s="167" t="s">
        <v>312</v>
      </c>
      <c r="C59" s="169">
        <v>8930</v>
      </c>
      <c r="D59" s="170">
        <f t="shared" si="16"/>
        <v>8931</v>
      </c>
      <c r="E59" s="171" t="s">
        <v>261</v>
      </c>
      <c r="F59" s="172">
        <f t="shared" si="17"/>
        <v>9002</v>
      </c>
      <c r="H59" s="218"/>
      <c r="I59" s="169">
        <v>7730</v>
      </c>
      <c r="J59" s="170">
        <f t="shared" si="18"/>
        <v>7731</v>
      </c>
      <c r="K59" s="171" t="s">
        <v>261</v>
      </c>
      <c r="L59" s="172">
        <f t="shared" si="19"/>
        <v>7802</v>
      </c>
    </row>
    <row r="60" spans="2:12">
      <c r="B60" s="218"/>
      <c r="C60" s="169">
        <v>9010</v>
      </c>
      <c r="D60" s="170">
        <f t="shared" si="16"/>
        <v>9011</v>
      </c>
      <c r="E60" s="171" t="s">
        <v>261</v>
      </c>
      <c r="F60" s="172">
        <f t="shared" si="17"/>
        <v>9082</v>
      </c>
      <c r="H60" s="218"/>
      <c r="I60" s="169">
        <v>7810</v>
      </c>
      <c r="J60" s="170">
        <f>IF(I60="","",I60+1)</f>
        <v>7811</v>
      </c>
      <c r="K60" s="171" t="s">
        <v>261</v>
      </c>
      <c r="L60" s="172">
        <f t="shared" si="19"/>
        <v>7882</v>
      </c>
    </row>
    <row r="61" spans="2:12">
      <c r="B61" s="218"/>
      <c r="C61" s="169">
        <v>9090</v>
      </c>
      <c r="D61" s="170">
        <f t="shared" si="16"/>
        <v>9091</v>
      </c>
      <c r="E61" s="171" t="s">
        <v>261</v>
      </c>
      <c r="F61" s="172">
        <f t="shared" si="17"/>
        <v>9162</v>
      </c>
    </row>
    <row r="62" spans="2:12">
      <c r="B62" s="218"/>
      <c r="C62" s="169">
        <v>9170</v>
      </c>
      <c r="D62" s="170">
        <f t="shared" si="16"/>
        <v>9171</v>
      </c>
      <c r="E62" s="171" t="s">
        <v>261</v>
      </c>
      <c r="F62" s="172">
        <f t="shared" si="17"/>
        <v>9242</v>
      </c>
      <c r="H62" s="252" t="s">
        <v>313</v>
      </c>
      <c r="I62" s="252"/>
      <c r="J62" s="252"/>
      <c r="K62" s="252"/>
      <c r="L62" s="252"/>
    </row>
    <row r="63" spans="2:12">
      <c r="B63" s="218"/>
      <c r="C63" s="169">
        <v>9250</v>
      </c>
      <c r="D63" s="170">
        <f t="shared" si="16"/>
        <v>9251</v>
      </c>
      <c r="E63" s="171" t="s">
        <v>261</v>
      </c>
      <c r="F63" s="172">
        <f t="shared" si="17"/>
        <v>9322</v>
      </c>
      <c r="H63" s="166" t="s">
        <v>257</v>
      </c>
      <c r="I63" s="166" t="s">
        <v>258</v>
      </c>
      <c r="J63" s="253" t="s">
        <v>259</v>
      </c>
      <c r="K63" s="253"/>
      <c r="L63" s="253"/>
    </row>
    <row r="64" spans="2:12">
      <c r="B64" s="218"/>
      <c r="C64" s="169">
        <v>9330</v>
      </c>
      <c r="D64" s="170">
        <f>IF(C64="","",C64+1)</f>
        <v>9331</v>
      </c>
      <c r="E64" s="171" t="s">
        <v>261</v>
      </c>
      <c r="F64" s="172">
        <f t="shared" si="17"/>
        <v>9402</v>
      </c>
      <c r="H64" s="167" t="s">
        <v>313</v>
      </c>
      <c r="I64" s="169">
        <v>9410</v>
      </c>
      <c r="J64" s="170">
        <f>IF(I64="","",I64+1)</f>
        <v>9411</v>
      </c>
      <c r="K64" s="171" t="s">
        <v>261</v>
      </c>
      <c r="L64" s="172">
        <f>IF(I64="","",I64+72)</f>
        <v>9482</v>
      </c>
    </row>
    <row r="66" spans="2:12">
      <c r="B66" s="255" t="s">
        <v>320</v>
      </c>
      <c r="C66" s="255"/>
      <c r="D66" s="255"/>
      <c r="E66" s="255"/>
      <c r="F66" s="255"/>
      <c r="H66" s="252" t="s">
        <v>315</v>
      </c>
      <c r="I66" s="252"/>
      <c r="J66" s="252"/>
      <c r="K66" s="252"/>
      <c r="L66" s="252"/>
    </row>
    <row r="67" spans="2:12">
      <c r="B67" s="166" t="s">
        <v>257</v>
      </c>
      <c r="C67" s="166" t="s">
        <v>258</v>
      </c>
      <c r="D67" s="256" t="s">
        <v>259</v>
      </c>
      <c r="E67" s="257"/>
      <c r="F67" s="258"/>
      <c r="H67" s="166" t="s">
        <v>257</v>
      </c>
      <c r="I67" s="166" t="s">
        <v>258</v>
      </c>
      <c r="J67" s="253" t="s">
        <v>259</v>
      </c>
      <c r="K67" s="253"/>
      <c r="L67" s="253"/>
    </row>
    <row r="68" spans="2:12">
      <c r="B68" s="167" t="s">
        <v>321</v>
      </c>
      <c r="C68" s="169">
        <v>5100</v>
      </c>
      <c r="D68" s="170">
        <f>IF(C68="","",C68+1)</f>
        <v>5101</v>
      </c>
      <c r="E68" s="171" t="s">
        <v>261</v>
      </c>
      <c r="F68" s="172">
        <f>IF(C68="","",C68+72)</f>
        <v>5172</v>
      </c>
      <c r="H68" s="167" t="s">
        <v>316</v>
      </c>
      <c r="I68" s="169">
        <v>4860</v>
      </c>
      <c r="J68" s="170">
        <f t="shared" ref="J68:J74" si="20">IF(I68="","",I68+1)</f>
        <v>4861</v>
      </c>
      <c r="K68" s="171" t="s">
        <v>261</v>
      </c>
      <c r="L68" s="172">
        <f t="shared" ref="L68" si="21">IF(I68="","",I68+72)</f>
        <v>4932</v>
      </c>
    </row>
    <row r="69" spans="2:12">
      <c r="B69" s="218"/>
      <c r="C69" s="169">
        <v>5180</v>
      </c>
      <c r="D69" s="170">
        <f>IF(C69="","",C69+1)</f>
        <v>5181</v>
      </c>
      <c r="E69" s="171" t="s">
        <v>261</v>
      </c>
      <c r="F69" s="172">
        <f>IF(C69="","",C69+72)</f>
        <v>5252</v>
      </c>
      <c r="H69" s="167" t="s">
        <v>317</v>
      </c>
      <c r="I69" s="169">
        <v>4940</v>
      </c>
      <c r="J69" s="170">
        <f t="shared" si="20"/>
        <v>4941</v>
      </c>
      <c r="K69" s="171" t="s">
        <v>261</v>
      </c>
      <c r="L69" s="172">
        <f t="shared" ref="L69:L74" si="22">IF(I69="","",I69+72)</f>
        <v>5012</v>
      </c>
    </row>
    <row r="70" spans="2:12">
      <c r="B70" s="218"/>
      <c r="C70" s="169">
        <v>5260</v>
      </c>
      <c r="D70" s="170">
        <f>IF(C70="","",C70+1)</f>
        <v>5261</v>
      </c>
      <c r="E70" s="171" t="s">
        <v>261</v>
      </c>
      <c r="F70" s="172">
        <f>IF(C70="","",C70+72)</f>
        <v>5332</v>
      </c>
      <c r="H70" s="167" t="s">
        <v>318</v>
      </c>
      <c r="I70" s="169">
        <v>5020</v>
      </c>
      <c r="J70" s="170">
        <f t="shared" si="20"/>
        <v>5021</v>
      </c>
      <c r="K70" s="171" t="s">
        <v>261</v>
      </c>
      <c r="L70" s="172">
        <f t="shared" si="22"/>
        <v>5092</v>
      </c>
    </row>
    <row r="71" spans="2:12">
      <c r="B71" s="218"/>
      <c r="C71" s="169">
        <v>5340</v>
      </c>
      <c r="D71" s="170">
        <f>IF(C71="","",C71+1)</f>
        <v>5341</v>
      </c>
      <c r="E71" s="171" t="s">
        <v>261</v>
      </c>
      <c r="F71" s="172">
        <f>IF(C71="","",C71+72)</f>
        <v>5412</v>
      </c>
      <c r="H71" s="167" t="s">
        <v>319</v>
      </c>
      <c r="I71" s="169">
        <v>6130</v>
      </c>
      <c r="J71" s="170">
        <f t="shared" si="20"/>
        <v>6131</v>
      </c>
      <c r="K71" s="171" t="s">
        <v>261</v>
      </c>
      <c r="L71" s="172">
        <f t="shared" si="22"/>
        <v>6202</v>
      </c>
    </row>
    <row r="72" spans="2:12">
      <c r="H72" s="218"/>
      <c r="I72" s="169">
        <v>6210</v>
      </c>
      <c r="J72" s="170">
        <f t="shared" si="20"/>
        <v>6211</v>
      </c>
      <c r="K72" s="171" t="s">
        <v>261</v>
      </c>
      <c r="L72" s="172">
        <f t="shared" si="22"/>
        <v>6282</v>
      </c>
    </row>
    <row r="73" spans="2:12">
      <c r="H73" s="218"/>
      <c r="I73" s="169">
        <v>6290</v>
      </c>
      <c r="J73" s="170">
        <f t="shared" si="20"/>
        <v>6291</v>
      </c>
      <c r="K73" s="171" t="s">
        <v>261</v>
      </c>
      <c r="L73" s="172">
        <f t="shared" si="22"/>
        <v>6362</v>
      </c>
    </row>
    <row r="74" spans="2:12">
      <c r="B74" s="252" t="s">
        <v>324</v>
      </c>
      <c r="C74" s="252"/>
      <c r="D74" s="252"/>
      <c r="E74" s="252"/>
      <c r="F74" s="252"/>
      <c r="H74" s="218"/>
      <c r="I74" s="169">
        <v>6370</v>
      </c>
      <c r="J74" s="170">
        <f t="shared" si="20"/>
        <v>6371</v>
      </c>
      <c r="K74" s="171" t="s">
        <v>261</v>
      </c>
      <c r="L74" s="172">
        <f t="shared" si="22"/>
        <v>6442</v>
      </c>
    </row>
    <row r="75" spans="2:12">
      <c r="B75" s="166" t="s">
        <v>257</v>
      </c>
      <c r="C75" s="166" t="s">
        <v>258</v>
      </c>
      <c r="D75" s="253" t="s">
        <v>259</v>
      </c>
      <c r="E75" s="253"/>
      <c r="F75" s="253"/>
      <c r="H75" s="168"/>
      <c r="I75" s="173"/>
      <c r="J75" s="173"/>
      <c r="K75" s="173"/>
      <c r="L75" s="173"/>
    </row>
    <row r="76" spans="2:12">
      <c r="B76" s="167" t="s">
        <v>325</v>
      </c>
      <c r="C76" s="169">
        <v>5420</v>
      </c>
      <c r="D76" s="170">
        <f>IF(C76="","",C76+1)</f>
        <v>5421</v>
      </c>
      <c r="E76" s="171" t="s">
        <v>261</v>
      </c>
      <c r="F76" s="172">
        <f>IF(C76="","",C76+72)</f>
        <v>5492</v>
      </c>
      <c r="H76" s="252" t="s">
        <v>322</v>
      </c>
      <c r="I76" s="252"/>
      <c r="J76" s="252"/>
      <c r="K76" s="252"/>
      <c r="L76" s="252"/>
    </row>
    <row r="77" spans="2:12">
      <c r="B77" s="218"/>
      <c r="C77" s="169">
        <v>5500</v>
      </c>
      <c r="D77" s="170">
        <f>IF(C77="","",C77+1)</f>
        <v>5501</v>
      </c>
      <c r="E77" s="171" t="s">
        <v>261</v>
      </c>
      <c r="F77" s="172">
        <f>IF(C77="","",C77+72)</f>
        <v>5572</v>
      </c>
      <c r="H77" s="166" t="s">
        <v>257</v>
      </c>
      <c r="I77" s="166" t="s">
        <v>258</v>
      </c>
      <c r="J77" s="253" t="s">
        <v>259</v>
      </c>
      <c r="K77" s="253"/>
      <c r="L77" s="253"/>
    </row>
    <row r="78" spans="2:12">
      <c r="B78" s="218"/>
      <c r="C78" s="169">
        <v>5580</v>
      </c>
      <c r="D78" s="170">
        <f>IF(C78="","",C78+1)</f>
        <v>5581</v>
      </c>
      <c r="E78" s="171" t="s">
        <v>261</v>
      </c>
      <c r="F78" s="172">
        <f>IF(C78="","",C78+72)</f>
        <v>5652</v>
      </c>
      <c r="H78" s="167" t="s">
        <v>323</v>
      </c>
      <c r="I78" s="169">
        <v>6450</v>
      </c>
      <c r="J78" s="170">
        <f t="shared" ref="J78" si="23">IF(I78="","",I78+1)</f>
        <v>6451</v>
      </c>
      <c r="K78" s="171" t="s">
        <v>261</v>
      </c>
      <c r="L78" s="172">
        <f>IF(I78="","",I78+72)</f>
        <v>6522</v>
      </c>
    </row>
    <row r="79" spans="2:12">
      <c r="B79" s="218"/>
      <c r="C79" s="169">
        <v>5660</v>
      </c>
      <c r="D79" s="170">
        <f>IF(C79="","",C79+1)</f>
        <v>5661</v>
      </c>
      <c r="E79" s="171" t="s">
        <v>261</v>
      </c>
      <c r="F79" s="172">
        <f>IF(C79="","",C79+72)</f>
        <v>5732</v>
      </c>
      <c r="H79" s="167"/>
      <c r="I79" s="169">
        <v>6530</v>
      </c>
      <c r="J79" s="170">
        <f>IF(I79="","",I79+1)</f>
        <v>6531</v>
      </c>
      <c r="K79" s="171" t="s">
        <v>261</v>
      </c>
      <c r="L79" s="172">
        <f t="shared" ref="L79" si="24">IF(I79="","",I79+72)</f>
        <v>6602</v>
      </c>
    </row>
    <row r="80" spans="2:12">
      <c r="H80" s="167"/>
      <c r="I80" s="169">
        <v>6610</v>
      </c>
      <c r="J80" s="170">
        <f>IF(I80="","",I80+1)</f>
        <v>6611</v>
      </c>
      <c r="K80" s="171" t="s">
        <v>261</v>
      </c>
      <c r="L80" s="172">
        <f>IF(I80="","",I80+72)</f>
        <v>6682</v>
      </c>
    </row>
    <row r="81" spans="2:12">
      <c r="H81" s="167"/>
      <c r="I81" s="169">
        <v>6690</v>
      </c>
      <c r="J81" s="170">
        <f>IF(I81="","",I81+1)</f>
        <v>6691</v>
      </c>
      <c r="K81" s="171" t="s">
        <v>261</v>
      </c>
      <c r="L81" s="172">
        <f>IF(I81="","",I81+72)</f>
        <v>6762</v>
      </c>
    </row>
    <row r="83" spans="2:12">
      <c r="B83" s="252"/>
      <c r="C83" s="252"/>
      <c r="D83" s="252"/>
      <c r="E83" s="252"/>
      <c r="F83" s="252"/>
      <c r="H83" s="252" t="s">
        <v>326</v>
      </c>
      <c r="I83" s="252"/>
      <c r="J83" s="252"/>
      <c r="K83" s="252"/>
      <c r="L83" s="252"/>
    </row>
    <row r="84" spans="2:12">
      <c r="B84" s="166" t="s">
        <v>257</v>
      </c>
      <c r="C84" s="166" t="s">
        <v>258</v>
      </c>
      <c r="D84" s="253" t="s">
        <v>259</v>
      </c>
      <c r="E84" s="253"/>
      <c r="F84" s="253"/>
      <c r="H84" s="166" t="s">
        <v>257</v>
      </c>
      <c r="I84" s="166" t="s">
        <v>258</v>
      </c>
      <c r="J84" s="253" t="s">
        <v>259</v>
      </c>
      <c r="K84" s="253"/>
      <c r="L84" s="253"/>
    </row>
    <row r="85" spans="2:12">
      <c r="B85" s="232"/>
      <c r="C85" s="169">
        <v>3120</v>
      </c>
      <c r="D85" s="170">
        <f>IF(C85="","",C85+1)</f>
        <v>3121</v>
      </c>
      <c r="E85" s="171" t="s">
        <v>261</v>
      </c>
      <c r="F85" s="172">
        <f>IF(C85="","",C85+72)</f>
        <v>3192</v>
      </c>
      <c r="H85" s="167" t="s">
        <v>327</v>
      </c>
      <c r="I85" s="169">
        <v>7890</v>
      </c>
      <c r="J85" s="170">
        <f t="shared" ref="J85:J90" si="25">IF(I85="","",I85+1)</f>
        <v>7891</v>
      </c>
      <c r="K85" s="171" t="s">
        <v>261</v>
      </c>
      <c r="L85" s="172">
        <f t="shared" ref="L85:L90" si="26">IF(I85="","",I85+72)</f>
        <v>7962</v>
      </c>
    </row>
    <row r="86" spans="2:12">
      <c r="B86" s="167"/>
      <c r="C86" s="169">
        <v>3200</v>
      </c>
      <c r="D86" s="170">
        <f>IF(C86="","",C86+1)</f>
        <v>3201</v>
      </c>
      <c r="E86" s="171" t="s">
        <v>261</v>
      </c>
      <c r="F86" s="172">
        <f>IF(C86="","",C86+72)</f>
        <v>3272</v>
      </c>
      <c r="H86" s="167" t="s">
        <v>328</v>
      </c>
      <c r="I86" s="169">
        <v>7970</v>
      </c>
      <c r="J86" s="170">
        <f t="shared" si="25"/>
        <v>7971</v>
      </c>
      <c r="K86" s="171" t="s">
        <v>261</v>
      </c>
      <c r="L86" s="172">
        <f t="shared" si="26"/>
        <v>8042</v>
      </c>
    </row>
    <row r="87" spans="2:12">
      <c r="B87" s="167"/>
      <c r="C87" s="169">
        <v>3280</v>
      </c>
      <c r="D87" s="170">
        <f>IF(C87="","",C87+1)</f>
        <v>3281</v>
      </c>
      <c r="E87" s="171" t="s">
        <v>261</v>
      </c>
      <c r="F87" s="172">
        <f>IF(C87="","",C87+72)</f>
        <v>3352</v>
      </c>
      <c r="H87" s="167" t="s">
        <v>329</v>
      </c>
      <c r="I87" s="169">
        <v>8050</v>
      </c>
      <c r="J87" s="170">
        <f t="shared" si="25"/>
        <v>8051</v>
      </c>
      <c r="K87" s="171" t="s">
        <v>261</v>
      </c>
      <c r="L87" s="172">
        <f t="shared" si="26"/>
        <v>8122</v>
      </c>
    </row>
    <row r="88" spans="2:12">
      <c r="B88" s="167"/>
      <c r="C88" s="169">
        <v>3360</v>
      </c>
      <c r="D88" s="170">
        <f>IF(C88="","",C88+1)</f>
        <v>3361</v>
      </c>
      <c r="E88" s="171" t="s">
        <v>261</v>
      </c>
      <c r="F88" s="172">
        <f>IF(C88="","",C88+72)</f>
        <v>3432</v>
      </c>
      <c r="H88" s="218"/>
      <c r="I88" s="169">
        <v>8130</v>
      </c>
      <c r="J88" s="170">
        <f t="shared" si="25"/>
        <v>8131</v>
      </c>
      <c r="K88" s="171" t="s">
        <v>261</v>
      </c>
      <c r="L88" s="172">
        <f t="shared" si="26"/>
        <v>8202</v>
      </c>
    </row>
    <row r="89" spans="2:12">
      <c r="H89" s="218"/>
      <c r="I89" s="169">
        <v>8210</v>
      </c>
      <c r="J89" s="170">
        <f t="shared" si="25"/>
        <v>8211</v>
      </c>
      <c r="K89" s="171" t="s">
        <v>261</v>
      </c>
      <c r="L89" s="172">
        <f t="shared" si="26"/>
        <v>8282</v>
      </c>
    </row>
    <row r="90" spans="2:12">
      <c r="H90" s="218"/>
      <c r="I90" s="169">
        <v>8290</v>
      </c>
      <c r="J90" s="170">
        <f t="shared" si="25"/>
        <v>8291</v>
      </c>
      <c r="K90" s="171" t="s">
        <v>261</v>
      </c>
      <c r="L90" s="172">
        <f t="shared" si="26"/>
        <v>8362</v>
      </c>
    </row>
    <row r="92" spans="2:12">
      <c r="B92" s="259"/>
      <c r="C92" s="259"/>
      <c r="D92" s="259"/>
      <c r="E92" s="259"/>
      <c r="F92" s="259"/>
    </row>
    <row r="93" spans="2:12">
      <c r="B93" s="218"/>
      <c r="C93" s="169">
        <v>9490</v>
      </c>
      <c r="D93" s="170">
        <f t="shared" ref="D93:D99" si="27">IF(C93="","",C93+1)</f>
        <v>9491</v>
      </c>
      <c r="E93" s="171" t="s">
        <v>261</v>
      </c>
      <c r="F93" s="172">
        <f>IF(C93="","",C93+72)</f>
        <v>9562</v>
      </c>
    </row>
    <row r="94" spans="2:12">
      <c r="B94" s="218"/>
      <c r="C94" s="169">
        <v>9570</v>
      </c>
      <c r="D94" s="170">
        <f t="shared" si="27"/>
        <v>9571</v>
      </c>
      <c r="E94" s="171" t="s">
        <v>261</v>
      </c>
      <c r="F94" s="172">
        <f>IF(C94="","",C94+72)</f>
        <v>9642</v>
      </c>
    </row>
    <row r="95" spans="2:12">
      <c r="B95" s="218"/>
      <c r="C95" s="169">
        <v>9650</v>
      </c>
      <c r="D95" s="170">
        <f t="shared" si="27"/>
        <v>9651</v>
      </c>
      <c r="E95" s="171" t="s">
        <v>261</v>
      </c>
      <c r="F95" s="172">
        <f>IF(C95="","",C95+72)</f>
        <v>9722</v>
      </c>
    </row>
    <row r="96" spans="2:12">
      <c r="B96" s="218"/>
      <c r="C96" s="169">
        <v>9730</v>
      </c>
      <c r="D96" s="170">
        <f t="shared" si="27"/>
        <v>9731</v>
      </c>
      <c r="E96" s="171" t="s">
        <v>261</v>
      </c>
      <c r="F96" s="172">
        <f>IF(C96="","",C96+72)</f>
        <v>9802</v>
      </c>
    </row>
    <row r="97" spans="2:6">
      <c r="B97" s="218"/>
      <c r="C97" s="169">
        <v>9810</v>
      </c>
      <c r="D97" s="170">
        <f t="shared" si="27"/>
        <v>9811</v>
      </c>
      <c r="E97" s="171" t="s">
        <v>261</v>
      </c>
      <c r="F97" s="172">
        <f>IF(C97="","",C97+72)</f>
        <v>9882</v>
      </c>
    </row>
    <row r="98" spans="2:6">
      <c r="B98" s="218"/>
      <c r="C98" s="169">
        <v>9890</v>
      </c>
      <c r="D98" s="170">
        <f t="shared" si="27"/>
        <v>9891</v>
      </c>
      <c r="E98" s="171" t="s">
        <v>261</v>
      </c>
      <c r="F98" s="172">
        <f t="shared" ref="F98" si="28">IF(C98="","",C98+72)</f>
        <v>9962</v>
      </c>
    </row>
    <row r="99" spans="2:6">
      <c r="B99" s="218"/>
      <c r="C99" s="169">
        <v>9970</v>
      </c>
      <c r="D99" s="170">
        <f t="shared" si="27"/>
        <v>9971</v>
      </c>
      <c r="E99" s="171" t="s">
        <v>261</v>
      </c>
      <c r="F99" s="172">
        <f>IF(C99="","",C99+72)</f>
        <v>10042</v>
      </c>
    </row>
  </sheetData>
  <mergeCells count="35">
    <mergeCell ref="H83:L83"/>
    <mergeCell ref="J84:L84"/>
    <mergeCell ref="B92:F92"/>
    <mergeCell ref="D84:F84"/>
    <mergeCell ref="B83:F83"/>
    <mergeCell ref="J77:L77"/>
    <mergeCell ref="H52:L52"/>
    <mergeCell ref="J53:L53"/>
    <mergeCell ref="H62:L62"/>
    <mergeCell ref="J63:L63"/>
    <mergeCell ref="H66:L66"/>
    <mergeCell ref="H42:L42"/>
    <mergeCell ref="J43:L43"/>
    <mergeCell ref="B50:F50"/>
    <mergeCell ref="J67:L67"/>
    <mergeCell ref="H76:L76"/>
    <mergeCell ref="D67:F67"/>
    <mergeCell ref="B74:F74"/>
    <mergeCell ref="D75:F75"/>
    <mergeCell ref="D51:F51"/>
    <mergeCell ref="B66:F66"/>
    <mergeCell ref="B35:F35"/>
    <mergeCell ref="D36:F36"/>
    <mergeCell ref="J34:L34"/>
    <mergeCell ref="B2:F2"/>
    <mergeCell ref="H2:L2"/>
    <mergeCell ref="D3:F3"/>
    <mergeCell ref="J3:L3"/>
    <mergeCell ref="H10:L10"/>
    <mergeCell ref="J11:L11"/>
    <mergeCell ref="B18:F18"/>
    <mergeCell ref="D19:F19"/>
    <mergeCell ref="H26:L26"/>
    <mergeCell ref="J27:L27"/>
    <mergeCell ref="H33:L33"/>
  </mergeCells>
  <phoneticPr fontId="1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X40"/>
  <sheetViews>
    <sheetView showGridLines="0" zoomScaleNormal="100" workbookViewId="0">
      <selection activeCell="I9" sqref="I9"/>
    </sheetView>
  </sheetViews>
  <sheetFormatPr defaultColWidth="8.5" defaultRowHeight="15.4" customHeight="1"/>
  <cols>
    <col min="1" max="1" width="1.69921875" customWidth="1"/>
    <col min="2" max="2" width="1.19921875" customWidth="1"/>
    <col min="3" max="3" width="11" customWidth="1"/>
    <col min="4" max="4" width="5" customWidth="1"/>
    <col min="5" max="5" width="2.09765625" customWidth="1"/>
    <col min="6" max="6" width="2.3984375" customWidth="1"/>
    <col min="7" max="7" width="7" customWidth="1"/>
    <col min="8" max="8" width="10.59765625" customWidth="1"/>
    <col min="9" max="10" width="6.796875" customWidth="1"/>
    <col min="11" max="11" width="14.8984375" customWidth="1"/>
    <col min="12" max="12" width="1.19921875" customWidth="1"/>
    <col min="14" max="14" width="5.296875" customWidth="1"/>
    <col min="15" max="15" width="2.59765625" customWidth="1"/>
    <col min="16" max="17" width="4.59765625" customWidth="1"/>
    <col min="18" max="18" width="6.59765625" customWidth="1"/>
    <col min="19" max="20" width="4.59765625" customWidth="1"/>
    <col min="21" max="22" width="6.59765625" customWidth="1"/>
  </cols>
  <sheetData>
    <row r="8" spans="2:22" s="46" customFormat="1" ht="8.4499999999999993" customHeight="1">
      <c r="B8" s="93"/>
      <c r="C8" s="93"/>
      <c r="D8" s="93"/>
      <c r="E8" s="93"/>
      <c r="F8" s="93"/>
      <c r="G8" s="93"/>
      <c r="H8" s="93"/>
      <c r="I8" s="93"/>
      <c r="J8" s="93"/>
      <c r="K8" s="93"/>
      <c r="L8" s="93"/>
    </row>
    <row r="9" spans="2:22" ht="24.75" customHeight="1">
      <c r="B9" s="83"/>
      <c r="C9" s="272"/>
      <c r="D9" s="5"/>
      <c r="E9" s="5"/>
      <c r="F9" s="5"/>
      <c r="G9" s="5"/>
      <c r="H9" s="5"/>
      <c r="I9" s="5"/>
      <c r="J9" s="5"/>
      <c r="K9" s="5"/>
      <c r="L9" s="84"/>
    </row>
    <row r="10" spans="2:22" ht="24.75" customHeight="1">
      <c r="B10" s="83"/>
      <c r="C10" s="272"/>
      <c r="D10" s="5"/>
      <c r="E10" s="5"/>
      <c r="F10" s="5"/>
      <c r="G10" s="5"/>
      <c r="H10" s="5"/>
      <c r="I10" s="5"/>
      <c r="J10" s="5"/>
      <c r="K10" s="5"/>
      <c r="L10" s="84"/>
    </row>
    <row r="11" spans="2:22" ht="33.950000000000003" customHeight="1">
      <c r="B11" s="83"/>
      <c r="C11" s="271" t="str">
        <f>CONCATENATE(事務局リスト!B8,事務局リスト!C8,事務局リスト!D8,事務局リスト!E8)</f>
        <v>第51回広島県民スポーツ大会　陸上競技総括申込書</v>
      </c>
      <c r="D11" s="271"/>
      <c r="E11" s="271"/>
      <c r="F11" s="271"/>
      <c r="G11" s="271"/>
      <c r="H11" s="271"/>
      <c r="I11" s="271"/>
      <c r="J11" s="271"/>
      <c r="K11" s="271"/>
      <c r="L11" s="85"/>
    </row>
    <row r="12" spans="2:22" ht="15.4" customHeight="1">
      <c r="B12" s="83"/>
      <c r="C12" s="5"/>
      <c r="D12" s="5"/>
      <c r="E12" s="5"/>
      <c r="F12" s="5"/>
      <c r="G12" s="5"/>
      <c r="H12" s="5"/>
      <c r="I12" s="5"/>
      <c r="J12" s="5"/>
      <c r="K12" s="5"/>
      <c r="L12" s="84"/>
    </row>
    <row r="13" spans="2:22" ht="30" customHeight="1">
      <c r="B13" s="83"/>
      <c r="C13" s="114" t="s">
        <v>8</v>
      </c>
      <c r="D13" s="277" t="str">
        <f>IF(基本入力!I9="","",基本入力!I9)</f>
        <v/>
      </c>
      <c r="E13" s="277"/>
      <c r="F13" s="277"/>
      <c r="G13" s="277"/>
      <c r="H13" s="114" t="s">
        <v>67</v>
      </c>
      <c r="I13" s="267" t="str">
        <f>IF(基本入力!I13="","",基本入力!I13)</f>
        <v/>
      </c>
      <c r="J13" s="267"/>
      <c r="K13" s="267"/>
      <c r="L13" s="86"/>
    </row>
    <row r="14" spans="2:22" ht="12.75" customHeight="1">
      <c r="B14" s="83"/>
      <c r="C14" s="115"/>
      <c r="D14" s="115"/>
      <c r="E14" s="115"/>
      <c r="F14" s="115"/>
      <c r="G14" s="115"/>
      <c r="H14" s="115"/>
      <c r="I14" s="115"/>
      <c r="J14" s="115"/>
      <c r="K14" s="115"/>
      <c r="L14" s="87"/>
    </row>
    <row r="15" spans="2:22" ht="25.35" customHeight="1" thickBot="1">
      <c r="B15" s="83"/>
      <c r="C15" s="260" t="s">
        <v>12</v>
      </c>
      <c r="D15" s="260"/>
      <c r="E15" s="268" t="s">
        <v>9</v>
      </c>
      <c r="F15" s="268"/>
      <c r="G15" s="268"/>
      <c r="H15" s="268" t="s">
        <v>13</v>
      </c>
      <c r="I15" s="260" t="s">
        <v>14</v>
      </c>
      <c r="J15" s="260"/>
      <c r="K15" s="260" t="s">
        <v>3</v>
      </c>
      <c r="L15" s="87"/>
      <c r="N15" t="s">
        <v>168</v>
      </c>
    </row>
    <row r="16" spans="2:22" ht="25.35" customHeight="1">
      <c r="B16" s="83"/>
      <c r="C16" s="260"/>
      <c r="D16" s="260"/>
      <c r="E16" s="268"/>
      <c r="F16" s="268"/>
      <c r="G16" s="268"/>
      <c r="H16" s="268"/>
      <c r="I16" s="114" t="s">
        <v>15</v>
      </c>
      <c r="J16" s="114" t="s">
        <v>16</v>
      </c>
      <c r="K16" s="260"/>
      <c r="L16" s="87"/>
      <c r="N16" s="52" t="s">
        <v>150</v>
      </c>
      <c r="O16" s="74" t="s">
        <v>151</v>
      </c>
      <c r="P16" s="73" t="s">
        <v>146</v>
      </c>
      <c r="Q16" s="53" t="s">
        <v>148</v>
      </c>
      <c r="R16" s="54" t="s">
        <v>149</v>
      </c>
      <c r="S16" s="58" t="s">
        <v>147</v>
      </c>
      <c r="T16" s="53" t="s">
        <v>148</v>
      </c>
      <c r="U16" s="54" t="s">
        <v>149</v>
      </c>
      <c r="V16" s="68" t="s">
        <v>165</v>
      </c>
    </row>
    <row r="17" spans="2:24" ht="25.5" customHeight="1">
      <c r="B17" s="83"/>
      <c r="C17" s="260" t="s">
        <v>4</v>
      </c>
      <c r="D17" s="116" t="s">
        <v>1</v>
      </c>
      <c r="E17" s="275">
        <f>リスト!BN8</f>
        <v>0</v>
      </c>
      <c r="F17" s="275"/>
      <c r="G17" s="275"/>
      <c r="H17" s="118" t="str">
        <f>IF(リスト!DF7=0,"-",リスト!DF7)</f>
        <v>-</v>
      </c>
      <c r="I17" s="117">
        <f>リスト!CI7</f>
        <v>0</v>
      </c>
      <c r="J17" s="117">
        <f>SUM(リスト!AV7:AW7)</f>
        <v>0</v>
      </c>
      <c r="K17" s="118">
        <f>SUM(リスト!AV9:AW9)</f>
        <v>0</v>
      </c>
      <c r="L17" s="88"/>
      <c r="N17" s="283" t="s">
        <v>4</v>
      </c>
      <c r="O17" s="75" t="s">
        <v>166</v>
      </c>
      <c r="P17" s="59">
        <f>リスト!AV7</f>
        <v>0</v>
      </c>
      <c r="Q17" s="50">
        <f>事務局リスト!B15</f>
        <v>300</v>
      </c>
      <c r="R17" s="55">
        <f t="shared" ref="R17:U25" si="0">P17*Q17</f>
        <v>0</v>
      </c>
      <c r="S17" s="59">
        <f>リスト!AW7</f>
        <v>0</v>
      </c>
      <c r="T17" s="50">
        <f>事務局リスト!D15</f>
        <v>500</v>
      </c>
      <c r="U17" s="55">
        <f t="shared" si="0"/>
        <v>0</v>
      </c>
      <c r="V17" s="69">
        <f>SUM(R17,U17)</f>
        <v>0</v>
      </c>
    </row>
    <row r="18" spans="2:24" ht="25.5" customHeight="1" thickBot="1">
      <c r="B18" s="83"/>
      <c r="C18" s="260"/>
      <c r="D18" s="116" t="s">
        <v>2</v>
      </c>
      <c r="E18" s="275">
        <f>リスト!BQ8</f>
        <v>0</v>
      </c>
      <c r="F18" s="275"/>
      <c r="G18" s="275"/>
      <c r="H18" s="118" t="str">
        <f>IF(リスト!DF8=0,"-",リスト!DF8)</f>
        <v>-</v>
      </c>
      <c r="I18" s="117">
        <f>リスト!CN7</f>
        <v>0</v>
      </c>
      <c r="J18" s="117">
        <f>SUM(リスト!AX7:AY7)</f>
        <v>0</v>
      </c>
      <c r="K18" s="118">
        <f>SUM(リスト!AX9:AY9)</f>
        <v>0</v>
      </c>
      <c r="L18" s="88"/>
      <c r="N18" s="284"/>
      <c r="O18" s="76" t="s">
        <v>167</v>
      </c>
      <c r="P18" s="60">
        <f>リスト!AX7</f>
        <v>0</v>
      </c>
      <c r="Q18" s="56">
        <f>事務局リスト!B15</f>
        <v>300</v>
      </c>
      <c r="R18" s="57">
        <f t="shared" si="0"/>
        <v>0</v>
      </c>
      <c r="S18" s="60">
        <f>リスト!AY7</f>
        <v>0</v>
      </c>
      <c r="T18" s="56">
        <f>事務局リスト!D15</f>
        <v>500</v>
      </c>
      <c r="U18" s="57">
        <f t="shared" si="0"/>
        <v>0</v>
      </c>
      <c r="V18" s="70">
        <f t="shared" ref="V18:V25" si="1">SUM(R18,U18)</f>
        <v>0</v>
      </c>
      <c r="X18" s="67"/>
    </row>
    <row r="19" spans="2:24" ht="25.35" customHeight="1">
      <c r="B19" s="83"/>
      <c r="C19" s="260" t="s">
        <v>5</v>
      </c>
      <c r="D19" s="116" t="s">
        <v>1</v>
      </c>
      <c r="E19" s="275">
        <f>リスト!BT8</f>
        <v>0</v>
      </c>
      <c r="F19" s="275"/>
      <c r="G19" s="275"/>
      <c r="H19" s="118" t="str">
        <f>IF(リスト!DF9=0,"-",リスト!DF9)</f>
        <v>-</v>
      </c>
      <c r="I19" s="117">
        <f>リスト!CI11</f>
        <v>0</v>
      </c>
      <c r="J19" s="117">
        <f>SUM(リスト!AR7:AS7)</f>
        <v>0</v>
      </c>
      <c r="K19" s="118">
        <f>SUM(リスト!AR9:AS9)</f>
        <v>0</v>
      </c>
      <c r="L19" s="88"/>
      <c r="N19" s="287" t="s">
        <v>5</v>
      </c>
      <c r="O19" s="77" t="s">
        <v>166</v>
      </c>
      <c r="P19" s="63">
        <f>リスト!AR7</f>
        <v>0</v>
      </c>
      <c r="Q19" s="61">
        <f>事務局リスト!F15</f>
        <v>300</v>
      </c>
      <c r="R19" s="62">
        <f t="shared" si="0"/>
        <v>0</v>
      </c>
      <c r="S19" s="63">
        <f>リスト!AS7</f>
        <v>0</v>
      </c>
      <c r="T19" s="61">
        <f>事務局リスト!H15</f>
        <v>500</v>
      </c>
      <c r="U19" s="62">
        <f t="shared" si="0"/>
        <v>0</v>
      </c>
      <c r="V19" s="71">
        <f t="shared" si="1"/>
        <v>0</v>
      </c>
    </row>
    <row r="20" spans="2:24" ht="25.5" customHeight="1" thickBot="1">
      <c r="B20" s="83"/>
      <c r="C20" s="260"/>
      <c r="D20" s="116" t="s">
        <v>2</v>
      </c>
      <c r="E20" s="275">
        <f>リスト!BW8</f>
        <v>0</v>
      </c>
      <c r="F20" s="275"/>
      <c r="G20" s="275"/>
      <c r="H20" s="118" t="str">
        <f>IF(リスト!DF10=0,"-",リスト!DF10)</f>
        <v>-</v>
      </c>
      <c r="I20" s="117">
        <f>リスト!CN11</f>
        <v>0</v>
      </c>
      <c r="J20" s="117">
        <f>SUM(リスト!AT7:AU7)</f>
        <v>0</v>
      </c>
      <c r="K20" s="118">
        <f>SUM(リスト!AT9:AU9)</f>
        <v>0</v>
      </c>
      <c r="L20" s="88"/>
      <c r="N20" s="284"/>
      <c r="O20" s="76" t="s">
        <v>167</v>
      </c>
      <c r="P20" s="60">
        <f>リスト!AT7</f>
        <v>0</v>
      </c>
      <c r="Q20" s="56">
        <f>事務局リスト!F15</f>
        <v>300</v>
      </c>
      <c r="R20" s="57">
        <f t="shared" si="0"/>
        <v>0</v>
      </c>
      <c r="S20" s="60">
        <f>リスト!AU7</f>
        <v>0</v>
      </c>
      <c r="T20" s="56">
        <f>事務局リスト!H15</f>
        <v>500</v>
      </c>
      <c r="U20" s="57">
        <f t="shared" si="0"/>
        <v>0</v>
      </c>
      <c r="V20" s="70">
        <f t="shared" si="1"/>
        <v>0</v>
      </c>
    </row>
    <row r="21" spans="2:24" ht="25.5" customHeight="1">
      <c r="B21" s="83"/>
      <c r="C21" s="260" t="s">
        <v>6</v>
      </c>
      <c r="D21" s="116" t="s">
        <v>1</v>
      </c>
      <c r="E21" s="276"/>
      <c r="F21" s="276"/>
      <c r="G21" s="276"/>
      <c r="H21" s="118" t="str">
        <f>IF(リスト!DF11=0,"-",リスト!DF11)</f>
        <v>-</v>
      </c>
      <c r="I21" s="117">
        <f>リスト!CI15</f>
        <v>0</v>
      </c>
      <c r="J21" s="117">
        <f>SUM(リスト!AN7:AO7)</f>
        <v>0</v>
      </c>
      <c r="K21" s="118">
        <f>SUM(リスト!AN9:AO9)</f>
        <v>0</v>
      </c>
      <c r="L21" s="88"/>
      <c r="N21" s="287" t="s">
        <v>6</v>
      </c>
      <c r="O21" s="77" t="s">
        <v>166</v>
      </c>
      <c r="P21" s="63">
        <f>リスト!AN7</f>
        <v>0</v>
      </c>
      <c r="Q21" s="61">
        <f>事務局リスト!B19</f>
        <v>300</v>
      </c>
      <c r="R21" s="62">
        <f t="shared" si="0"/>
        <v>0</v>
      </c>
      <c r="S21" s="63">
        <f>リスト!AO7</f>
        <v>0</v>
      </c>
      <c r="T21" s="61">
        <f>事務局リスト!D19</f>
        <v>500</v>
      </c>
      <c r="U21" s="62">
        <f t="shared" si="0"/>
        <v>0</v>
      </c>
      <c r="V21" s="71">
        <f t="shared" si="1"/>
        <v>0</v>
      </c>
    </row>
    <row r="22" spans="2:24" ht="25.5" customHeight="1" thickBot="1">
      <c r="B22" s="83"/>
      <c r="C22" s="260"/>
      <c r="D22" s="116" t="s">
        <v>2</v>
      </c>
      <c r="E22" s="276"/>
      <c r="F22" s="276"/>
      <c r="G22" s="276"/>
      <c r="H22" s="118" t="str">
        <f>IF(リスト!DF12=0,"-",リスト!DF12)</f>
        <v>-</v>
      </c>
      <c r="I22" s="117">
        <f>リスト!CN15</f>
        <v>0</v>
      </c>
      <c r="J22" s="117">
        <f>SUM(リスト!AP7:AQ7)</f>
        <v>0</v>
      </c>
      <c r="K22" s="118">
        <f>SUM(リスト!AP9:AQ9)</f>
        <v>0</v>
      </c>
      <c r="L22" s="88"/>
      <c r="N22" s="284"/>
      <c r="O22" s="76" t="s">
        <v>167</v>
      </c>
      <c r="P22" s="60">
        <f>リスト!AP7</f>
        <v>0</v>
      </c>
      <c r="Q22" s="56">
        <f>事務局リスト!B19</f>
        <v>300</v>
      </c>
      <c r="R22" s="57">
        <f t="shared" si="0"/>
        <v>0</v>
      </c>
      <c r="S22" s="60">
        <f>リスト!AQ7</f>
        <v>0</v>
      </c>
      <c r="T22" s="56">
        <f>事務局リスト!D19</f>
        <v>500</v>
      </c>
      <c r="U22" s="57">
        <f t="shared" si="0"/>
        <v>0</v>
      </c>
      <c r="V22" s="70">
        <f t="shared" si="1"/>
        <v>0</v>
      </c>
    </row>
    <row r="23" spans="2:24" ht="25.5" customHeight="1">
      <c r="B23" s="83"/>
      <c r="C23" s="260" t="s">
        <v>7</v>
      </c>
      <c r="D23" s="116" t="s">
        <v>1</v>
      </c>
      <c r="E23" s="275">
        <f>リスト!BY8</f>
        <v>0</v>
      </c>
      <c r="F23" s="275"/>
      <c r="G23" s="275"/>
      <c r="H23" s="118" t="str">
        <f>IF(リスト!DF13=0,"-",リスト!DF13)</f>
        <v>-</v>
      </c>
      <c r="I23" s="117">
        <f>リスト!CI24</f>
        <v>0</v>
      </c>
      <c r="J23" s="117">
        <f>リスト!DA80</f>
        <v>0</v>
      </c>
      <c r="K23" s="118">
        <f>リスト!AL9</f>
        <v>0</v>
      </c>
      <c r="L23" s="88"/>
      <c r="N23" s="287" t="s">
        <v>7</v>
      </c>
      <c r="O23" s="77" t="s">
        <v>166</v>
      </c>
      <c r="P23" s="79">
        <v>0</v>
      </c>
      <c r="Q23" s="79">
        <v>0</v>
      </c>
      <c r="R23" s="80">
        <f>P23*Q23</f>
        <v>0</v>
      </c>
      <c r="S23" s="63">
        <f>リスト!DA80</f>
        <v>0</v>
      </c>
      <c r="T23" s="61">
        <f>事務局リスト!F19</f>
        <v>500</v>
      </c>
      <c r="U23" s="62">
        <f t="shared" si="0"/>
        <v>0</v>
      </c>
      <c r="V23" s="71">
        <f t="shared" si="1"/>
        <v>0</v>
      </c>
    </row>
    <row r="24" spans="2:24" ht="25.5" customHeight="1" thickBot="1">
      <c r="B24" s="83"/>
      <c r="C24" s="260"/>
      <c r="D24" s="116" t="s">
        <v>2</v>
      </c>
      <c r="E24" s="275">
        <f>リスト!CA8</f>
        <v>0</v>
      </c>
      <c r="F24" s="275"/>
      <c r="G24" s="275"/>
      <c r="H24" s="118" t="str">
        <f>IF(リスト!DF14=0,"-",リスト!DF14)</f>
        <v>-</v>
      </c>
      <c r="I24" s="117">
        <f>リスト!CN24</f>
        <v>0</v>
      </c>
      <c r="J24" s="117">
        <f>リスト!DA81</f>
        <v>0</v>
      </c>
      <c r="K24" s="118">
        <f>リスト!AL9</f>
        <v>0</v>
      </c>
      <c r="L24" s="88"/>
      <c r="N24" s="284"/>
      <c r="O24" s="76" t="s">
        <v>167</v>
      </c>
      <c r="P24" s="82">
        <v>0</v>
      </c>
      <c r="Q24" s="82">
        <v>0</v>
      </c>
      <c r="R24" s="81">
        <f t="shared" ref="R24" si="2">P24*Q24</f>
        <v>0</v>
      </c>
      <c r="S24" s="60">
        <f>リスト!DA81</f>
        <v>0</v>
      </c>
      <c r="T24" s="56">
        <f>事務局リスト!F19</f>
        <v>500</v>
      </c>
      <c r="U24" s="57">
        <f t="shared" si="0"/>
        <v>0</v>
      </c>
      <c r="V24" s="70">
        <f t="shared" si="1"/>
        <v>0</v>
      </c>
    </row>
    <row r="25" spans="2:24" ht="25.5" customHeight="1" thickBot="1">
      <c r="B25" s="83"/>
      <c r="C25" s="261" t="s">
        <v>17</v>
      </c>
      <c r="D25" s="261"/>
      <c r="E25" s="270" t="s">
        <v>0</v>
      </c>
      <c r="F25" s="270"/>
      <c r="G25" s="270"/>
      <c r="H25" s="119" t="s">
        <v>0</v>
      </c>
      <c r="I25" s="119" t="s">
        <v>0</v>
      </c>
      <c r="J25" s="120">
        <f>SUM(P25,S25)</f>
        <v>0</v>
      </c>
      <c r="K25" s="118" t="str">
        <f>IF(J25=0,"-",IF(P25=1,300,IF(P25=0,500)))</f>
        <v>-</v>
      </c>
      <c r="L25" s="88"/>
      <c r="N25" s="66" t="s">
        <v>164</v>
      </c>
      <c r="O25" s="78"/>
      <c r="P25" s="162">
        <f>リスト!AK7</f>
        <v>0</v>
      </c>
      <c r="Q25" s="163">
        <v>300</v>
      </c>
      <c r="R25" s="57">
        <f t="shared" si="0"/>
        <v>0</v>
      </c>
      <c r="S25" s="65">
        <f>リスト!AK12</f>
        <v>0</v>
      </c>
      <c r="T25" s="64">
        <v>500</v>
      </c>
      <c r="U25" s="57">
        <f t="shared" si="0"/>
        <v>0</v>
      </c>
      <c r="V25" s="72">
        <f t="shared" si="1"/>
        <v>0</v>
      </c>
    </row>
    <row r="26" spans="2:24" ht="25.5" customHeight="1">
      <c r="B26" s="83"/>
      <c r="C26" s="261" t="s">
        <v>18</v>
      </c>
      <c r="D26" s="261"/>
      <c r="E26" s="262">
        <f>SUM(E17:G24)</f>
        <v>0</v>
      </c>
      <c r="F26" s="263"/>
      <c r="G26" s="264"/>
      <c r="H26" s="117">
        <f>SUM(H17:H24)</f>
        <v>0</v>
      </c>
      <c r="I26" s="117">
        <f>SUM(I17:I24)</f>
        <v>0</v>
      </c>
      <c r="J26" s="117">
        <f>SUM(J17:J25)</f>
        <v>0</v>
      </c>
      <c r="K26" s="118">
        <f>SUM(K17:K25)</f>
        <v>0</v>
      </c>
      <c r="L26" s="88"/>
    </row>
    <row r="27" spans="2:24" ht="15.4" customHeight="1">
      <c r="B27" s="83"/>
      <c r="C27" s="5"/>
      <c r="D27" s="5"/>
      <c r="E27" s="5"/>
      <c r="F27" s="5"/>
      <c r="G27" s="5"/>
      <c r="H27" s="5"/>
      <c r="I27" s="5"/>
      <c r="J27" s="5"/>
      <c r="K27" s="5"/>
      <c r="L27" s="84"/>
    </row>
    <row r="28" spans="2:24" ht="15.4" customHeight="1">
      <c r="B28" s="83"/>
      <c r="C28" s="5"/>
      <c r="D28" s="5"/>
      <c r="E28" s="5"/>
      <c r="F28" s="5"/>
      <c r="G28" s="5"/>
      <c r="H28" s="5"/>
      <c r="I28" s="5"/>
      <c r="J28" s="5"/>
      <c r="K28" s="5"/>
      <c r="L28" s="84"/>
    </row>
    <row r="29" spans="2:24" ht="30" customHeight="1">
      <c r="B29" s="83"/>
      <c r="C29" s="280" t="s">
        <v>19</v>
      </c>
      <c r="D29" s="265" t="s">
        <v>20</v>
      </c>
      <c r="E29" s="266"/>
      <c r="F29" s="285" t="str">
        <f>IF(基本入力!I21="","",基本入力!I21)</f>
        <v/>
      </c>
      <c r="G29" s="277"/>
      <c r="H29" s="277"/>
      <c r="I29" s="277"/>
      <c r="J29" s="277"/>
      <c r="K29" s="286"/>
      <c r="L29" s="89"/>
    </row>
    <row r="30" spans="2:24" ht="30" customHeight="1">
      <c r="B30" s="83"/>
      <c r="C30" s="281"/>
      <c r="D30" s="273" t="s">
        <v>184</v>
      </c>
      <c r="E30" s="274"/>
      <c r="F30" s="123" t="s">
        <v>21</v>
      </c>
      <c r="G30" s="121" t="str">
        <f>IF(基本入力!I23="","",基本入力!I23)</f>
        <v/>
      </c>
      <c r="H30" s="269" t="str">
        <f>IF(基本入力!O23="","",基本入力!O23)</f>
        <v/>
      </c>
      <c r="I30" s="269"/>
      <c r="J30" s="269"/>
      <c r="K30" s="269"/>
      <c r="L30" s="90"/>
    </row>
    <row r="31" spans="2:24" ht="30" customHeight="1">
      <c r="B31" s="83"/>
      <c r="C31" s="281"/>
      <c r="D31" s="278" t="s">
        <v>185</v>
      </c>
      <c r="E31" s="274"/>
      <c r="F31" s="267" t="str">
        <f>IF(基本入力!I25="","",基本入力!I25)</f>
        <v/>
      </c>
      <c r="G31" s="267"/>
      <c r="H31" s="267"/>
      <c r="I31" s="267"/>
      <c r="J31" s="267"/>
      <c r="K31" s="267"/>
      <c r="L31" s="91"/>
    </row>
    <row r="32" spans="2:24" ht="30" customHeight="1">
      <c r="B32" s="83"/>
      <c r="C32" s="282"/>
      <c r="D32" s="278" t="s">
        <v>144</v>
      </c>
      <c r="E32" s="279"/>
      <c r="F32" s="267" t="str">
        <f>IF(基本入力!I27="","",基本入力!I27)</f>
        <v/>
      </c>
      <c r="G32" s="267"/>
      <c r="H32" s="267"/>
      <c r="I32" s="267"/>
      <c r="J32" s="267"/>
      <c r="K32" s="267"/>
      <c r="L32" s="91"/>
    </row>
    <row r="33" spans="2:12" ht="23.45" customHeight="1">
      <c r="B33" s="83"/>
      <c r="C33" s="43"/>
      <c r="D33" s="44"/>
      <c r="E33" s="44"/>
      <c r="F33" s="45"/>
      <c r="G33" s="45"/>
      <c r="H33" s="45"/>
      <c r="I33" s="45"/>
      <c r="J33" s="45"/>
      <c r="K33" s="45"/>
      <c r="L33" s="92"/>
    </row>
    <row r="34" spans="2:12" ht="23.45" customHeight="1">
      <c r="B34" s="83"/>
      <c r="C34" s="43"/>
      <c r="D34" s="44"/>
      <c r="E34" s="44"/>
      <c r="F34" s="45"/>
      <c r="G34" s="45"/>
      <c r="H34" s="45"/>
      <c r="I34" s="45"/>
      <c r="J34" s="45"/>
      <c r="K34" s="45"/>
      <c r="L34" s="92"/>
    </row>
    <row r="35" spans="2:12" ht="15.4" customHeight="1">
      <c r="B35" s="83"/>
      <c r="L35" s="83"/>
    </row>
    <row r="36" spans="2:12" ht="15.4" customHeight="1">
      <c r="B36" s="83"/>
      <c r="C36" s="46" t="s">
        <v>10</v>
      </c>
      <c r="L36" s="83"/>
    </row>
    <row r="37" spans="2:12" ht="15.4" customHeight="1">
      <c r="B37" s="83"/>
      <c r="C37" s="46" t="s">
        <v>11</v>
      </c>
      <c r="L37" s="83"/>
    </row>
    <row r="38" spans="2:12" ht="15.4" customHeight="1">
      <c r="B38" s="83"/>
      <c r="C38" s="46" t="s">
        <v>374</v>
      </c>
      <c r="L38" s="83"/>
    </row>
    <row r="39" spans="2:12" ht="15.4" customHeight="1">
      <c r="B39" s="83"/>
      <c r="L39" s="83"/>
    </row>
    <row r="40" spans="2:12" ht="8.4499999999999993" customHeight="1">
      <c r="B40" s="83"/>
      <c r="C40" s="83"/>
      <c r="D40" s="83"/>
      <c r="E40" s="83"/>
      <c r="F40" s="83"/>
      <c r="G40" s="83"/>
      <c r="H40" s="83"/>
      <c r="I40" s="83"/>
      <c r="J40" s="83"/>
      <c r="K40" s="83"/>
      <c r="L40" s="83"/>
    </row>
  </sheetData>
  <mergeCells count="38">
    <mergeCell ref="D32:E32"/>
    <mergeCell ref="F32:K32"/>
    <mergeCell ref="C29:C32"/>
    <mergeCell ref="N17:N18"/>
    <mergeCell ref="D31:E31"/>
    <mergeCell ref="F31:K31"/>
    <mergeCell ref="F29:K29"/>
    <mergeCell ref="C25:D25"/>
    <mergeCell ref="N19:N20"/>
    <mergeCell ref="N21:N22"/>
    <mergeCell ref="N23:N24"/>
    <mergeCell ref="C11:K11"/>
    <mergeCell ref="C9:C10"/>
    <mergeCell ref="D30:E30"/>
    <mergeCell ref="E24:G24"/>
    <mergeCell ref="C23:C24"/>
    <mergeCell ref="E23:G23"/>
    <mergeCell ref="E22:G22"/>
    <mergeCell ref="C21:C22"/>
    <mergeCell ref="E21:G21"/>
    <mergeCell ref="E20:G20"/>
    <mergeCell ref="C19:C20"/>
    <mergeCell ref="E19:G19"/>
    <mergeCell ref="E18:G18"/>
    <mergeCell ref="C17:C18"/>
    <mergeCell ref="E17:G17"/>
    <mergeCell ref="D13:G13"/>
    <mergeCell ref="I13:K13"/>
    <mergeCell ref="E15:G16"/>
    <mergeCell ref="I15:J15"/>
    <mergeCell ref="H15:H16"/>
    <mergeCell ref="H30:K30"/>
    <mergeCell ref="E25:G25"/>
    <mergeCell ref="C15:D16"/>
    <mergeCell ref="C26:D26"/>
    <mergeCell ref="E26:G26"/>
    <mergeCell ref="K15:K16"/>
    <mergeCell ref="D29:E29"/>
  </mergeCells>
  <phoneticPr fontId="1"/>
  <printOptions horizontalCentered="1"/>
  <pageMargins left="0.19685039370078741" right="0" top="0.86614173228346458" bottom="0"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B12:DO296"/>
  <sheetViews>
    <sheetView showGridLines="0" zoomScaleNormal="100" workbookViewId="0">
      <selection activeCell="M29" sqref="M29:S29"/>
    </sheetView>
  </sheetViews>
  <sheetFormatPr defaultColWidth="7.09765625" defaultRowHeight="11.25"/>
  <cols>
    <col min="1" max="1" width="1.69921875" customWidth="1"/>
    <col min="2" max="2" width="1.19921875" customWidth="1"/>
    <col min="3" max="51" width="1" style="5" customWidth="1"/>
    <col min="52" max="53" width="1.19921875" style="5" customWidth="1"/>
    <col min="54" max="55" width="1" style="5" customWidth="1"/>
    <col min="56" max="57" width="1.296875" style="5" customWidth="1"/>
    <col min="58" max="83" width="1" style="5" customWidth="1"/>
    <col min="84" max="84" width="1.19921875" style="176" customWidth="1"/>
    <col min="85" max="94" width="1" style="176" customWidth="1"/>
    <col min="95" max="119" width="1" style="5" customWidth="1"/>
  </cols>
  <sheetData>
    <row r="12" spans="2:83">
      <c r="S12" s="12"/>
    </row>
    <row r="13" spans="2:83" ht="8.4499999999999993" customHeight="1">
      <c r="B13" s="83"/>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row>
    <row r="14" spans="2:83" ht="20.25" customHeight="1">
      <c r="B14" s="83"/>
      <c r="C14" s="389"/>
      <c r="D14" s="389"/>
      <c r="E14" s="389"/>
      <c r="F14" s="389"/>
      <c r="G14" s="389"/>
      <c r="H14" s="389"/>
      <c r="I14" s="389"/>
      <c r="J14" s="389"/>
      <c r="K14" s="389"/>
      <c r="L14" s="389"/>
      <c r="M14" s="389"/>
      <c r="N14" s="389"/>
      <c r="O14" s="389"/>
      <c r="P14" s="389"/>
      <c r="Q14" s="389"/>
      <c r="R14" s="389"/>
      <c r="BZ14" s="390" t="s">
        <v>61</v>
      </c>
      <c r="CA14" s="390"/>
      <c r="CB14" s="390"/>
      <c r="CC14" s="390"/>
      <c r="CD14" s="390"/>
      <c r="CE14" s="94"/>
    </row>
    <row r="15" spans="2:83" ht="21.75" customHeight="1">
      <c r="B15" s="83"/>
      <c r="C15" s="389"/>
      <c r="D15" s="389"/>
      <c r="E15" s="389"/>
      <c r="F15" s="389"/>
      <c r="G15" s="389"/>
      <c r="H15" s="389"/>
      <c r="I15" s="389"/>
      <c r="J15" s="389"/>
      <c r="K15" s="389"/>
      <c r="L15" s="389"/>
      <c r="M15" s="389"/>
      <c r="N15" s="389"/>
      <c r="O15" s="389"/>
      <c r="P15" s="389"/>
      <c r="Q15" s="389"/>
      <c r="R15" s="389"/>
      <c r="CE15" s="84"/>
    </row>
    <row r="16" spans="2:83" ht="21" customHeight="1">
      <c r="B16" s="83"/>
      <c r="C16" s="425" t="str">
        <f>CONCATENATE(事務局リスト!B8,事務局リスト!C8,事務局リスト!D8,事務局リスト!E9)</f>
        <v>第51回広島県民スポーツ大会　陸上競技参加者名簿</v>
      </c>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c r="CB16" s="425"/>
      <c r="CC16" s="425"/>
      <c r="CD16" s="425"/>
      <c r="CE16" s="95"/>
    </row>
    <row r="17" spans="2:85" ht="10.5" customHeight="1">
      <c r="B17" s="83"/>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95"/>
    </row>
    <row r="18" spans="2:85" ht="24.6" customHeight="1">
      <c r="B18" s="83"/>
      <c r="C18" s="305" t="s">
        <v>68</v>
      </c>
      <c r="D18" s="305"/>
      <c r="E18" s="305"/>
      <c r="F18" s="305"/>
      <c r="G18" s="305"/>
      <c r="H18" s="305"/>
      <c r="I18" s="305"/>
      <c r="J18" s="305"/>
      <c r="K18" s="305"/>
      <c r="L18" s="305"/>
      <c r="M18" s="305"/>
      <c r="N18" s="305"/>
      <c r="O18" s="12"/>
      <c r="P18" s="436" t="str">
        <f>IF(基本入力!$I$13="","",基本入力!$I$13)</f>
        <v/>
      </c>
      <c r="Q18" s="436"/>
      <c r="R18" s="436"/>
      <c r="S18" s="436"/>
      <c r="T18" s="436"/>
      <c r="U18" s="436"/>
      <c r="V18" s="436"/>
      <c r="W18" s="436"/>
      <c r="X18" s="436"/>
      <c r="Y18" s="436"/>
      <c r="Z18" s="436"/>
      <c r="AA18" s="436"/>
      <c r="AB18" s="436"/>
      <c r="AC18" s="436"/>
      <c r="AD18" s="436"/>
      <c r="AE18" s="436"/>
      <c r="AF18" s="436"/>
      <c r="AG18" s="436"/>
      <c r="AH18" s="436"/>
      <c r="AI18" s="436"/>
      <c r="AJ18" s="436"/>
      <c r="AK18" s="436"/>
      <c r="AM18" s="143" t="s">
        <v>32</v>
      </c>
      <c r="AN18" s="399" t="str">
        <f>IF(基本入力!$I$9="","",基本入力!$I$9)</f>
        <v/>
      </c>
      <c r="AO18" s="399"/>
      <c r="AP18" s="399"/>
      <c r="AQ18" s="399"/>
      <c r="AR18" s="399"/>
      <c r="AS18" s="399"/>
      <c r="AT18" s="399"/>
      <c r="AU18" s="143" t="s">
        <v>34</v>
      </c>
      <c r="AW18" s="12" t="s">
        <v>69</v>
      </c>
      <c r="AX18" s="12"/>
      <c r="AY18" s="12"/>
      <c r="AZ18" s="12"/>
      <c r="BA18" s="12"/>
      <c r="BB18" s="12"/>
      <c r="BC18" s="12"/>
      <c r="BD18" s="12"/>
      <c r="BE18" s="12"/>
      <c r="BF18" s="12"/>
      <c r="BG18" s="12"/>
      <c r="BH18" s="400" t="str">
        <f>IF(基本入力!$I$21="","",基本入力!$I$21)</f>
        <v/>
      </c>
      <c r="BI18" s="400"/>
      <c r="BJ18" s="400"/>
      <c r="BK18" s="400"/>
      <c r="BL18" s="400"/>
      <c r="BM18" s="400"/>
      <c r="BN18" s="400"/>
      <c r="BO18" s="400"/>
      <c r="BP18" s="400"/>
      <c r="BQ18" s="400"/>
      <c r="BR18" s="400"/>
      <c r="BS18" s="400"/>
      <c r="BT18" s="400"/>
      <c r="BU18" s="400"/>
      <c r="BV18" s="400"/>
      <c r="BW18" s="400"/>
      <c r="BX18" s="400"/>
      <c r="BY18" s="400"/>
      <c r="BZ18" s="400"/>
      <c r="CA18" s="400"/>
      <c r="CB18" s="400"/>
      <c r="CC18" s="400"/>
      <c r="CD18" s="400"/>
      <c r="CE18" s="96"/>
    </row>
    <row r="19" spans="2:85" ht="24.6" customHeight="1">
      <c r="B19" s="83"/>
      <c r="C19" s="305" t="s">
        <v>210</v>
      </c>
      <c r="D19" s="305"/>
      <c r="E19" s="305"/>
      <c r="F19" s="305"/>
      <c r="G19" s="305"/>
      <c r="H19" s="305"/>
      <c r="I19" s="305"/>
      <c r="J19" s="305"/>
      <c r="K19" s="305"/>
      <c r="L19" s="305"/>
      <c r="M19" s="305"/>
      <c r="N19" s="305"/>
      <c r="O19" s="12"/>
      <c r="P19" s="437" t="s">
        <v>33</v>
      </c>
      <c r="Q19" s="437"/>
      <c r="R19" s="398" t="str">
        <f>IF(基本入力!$I$23="","",基本入力!$I$23)</f>
        <v/>
      </c>
      <c r="S19" s="398"/>
      <c r="T19" s="398"/>
      <c r="U19" s="398"/>
      <c r="V19" s="398"/>
      <c r="W19" s="398"/>
      <c r="X19" s="398"/>
      <c r="Y19" s="144"/>
      <c r="Z19" s="409" t="str">
        <f>IF(基本入力!$O$23="","",基本入力!$O$23)</f>
        <v/>
      </c>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c r="BE19" s="111"/>
      <c r="BK19" s="303" t="s">
        <v>212</v>
      </c>
      <c r="BL19" s="303"/>
      <c r="BM19" s="303"/>
      <c r="BN19" s="303"/>
      <c r="BO19" s="303"/>
      <c r="BP19" s="303"/>
      <c r="BQ19" s="145"/>
      <c r="BR19" s="386" t="str">
        <f>IF(基本入力!$I$25="","",基本入力!$I$25)</f>
        <v/>
      </c>
      <c r="BS19" s="386"/>
      <c r="BT19" s="386"/>
      <c r="BU19" s="386"/>
      <c r="BV19" s="386"/>
      <c r="BW19" s="386"/>
      <c r="BX19" s="386"/>
      <c r="BY19" s="386"/>
      <c r="BZ19" s="386"/>
      <c r="CA19" s="386"/>
      <c r="CB19" s="386"/>
      <c r="CC19" s="386"/>
      <c r="CD19" s="386"/>
      <c r="CE19" s="97"/>
      <c r="CF19" s="177" t="str">
        <f>$P$18</f>
        <v/>
      </c>
    </row>
    <row r="20" spans="2:85" ht="24.6" customHeight="1">
      <c r="B20" s="83"/>
      <c r="C20" s="12"/>
      <c r="D20" s="12"/>
      <c r="E20" s="12"/>
      <c r="F20" s="12"/>
      <c r="G20" s="12"/>
      <c r="H20" s="12"/>
      <c r="I20" s="12"/>
      <c r="J20" s="12"/>
      <c r="K20" s="12"/>
      <c r="L20" s="12"/>
      <c r="M20" s="12"/>
      <c r="N20" s="12"/>
      <c r="O20" s="12"/>
      <c r="P20" s="146"/>
      <c r="Q20" s="146"/>
      <c r="R20" s="111"/>
      <c r="S20" s="111"/>
      <c r="T20" s="111"/>
      <c r="U20" s="144"/>
      <c r="V20" s="144"/>
      <c r="W20" s="111"/>
      <c r="X20" s="111"/>
      <c r="Y20" s="111"/>
      <c r="Z20" s="111"/>
      <c r="AA20" s="110"/>
      <c r="AB20" s="110"/>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K20" s="303" t="s">
        <v>214</v>
      </c>
      <c r="BL20" s="303"/>
      <c r="BM20" s="303"/>
      <c r="BN20" s="303"/>
      <c r="BO20" s="303"/>
      <c r="BP20" s="303"/>
      <c r="BQ20" s="147"/>
      <c r="BR20" s="387" t="str">
        <f>IF(基本入力!$I$27="","",基本入力!$I$27)</f>
        <v/>
      </c>
      <c r="BS20" s="387"/>
      <c r="BT20" s="387"/>
      <c r="BU20" s="387"/>
      <c r="BV20" s="387"/>
      <c r="BW20" s="387"/>
      <c r="BX20" s="387"/>
      <c r="BY20" s="387"/>
      <c r="BZ20" s="387"/>
      <c r="CA20" s="387"/>
      <c r="CB20" s="387"/>
      <c r="CC20" s="387"/>
      <c r="CD20" s="387"/>
      <c r="CE20" s="97"/>
      <c r="CF20" s="177" t="str">
        <f>PHONETIC(P18)</f>
        <v/>
      </c>
    </row>
    <row r="21" spans="2:85" ht="15.4" customHeight="1">
      <c r="B21" s="83"/>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95"/>
      <c r="CF21" s="177" t="str">
        <f>$AN$18</f>
        <v/>
      </c>
    </row>
    <row r="22" spans="2:85" ht="15.4" customHeight="1">
      <c r="B22" s="83"/>
      <c r="C22" s="13" t="s">
        <v>32</v>
      </c>
      <c r="D22" s="404"/>
      <c r="E22" s="404"/>
      <c r="F22" s="404"/>
      <c r="G22" s="13" t="s">
        <v>34</v>
      </c>
      <c r="H22" s="125" t="s">
        <v>230</v>
      </c>
      <c r="K22" s="13"/>
      <c r="L22" s="13"/>
      <c r="M22" s="13"/>
      <c r="N22" s="13"/>
      <c r="O22" s="13"/>
      <c r="P22" s="13"/>
      <c r="Q22" s="13"/>
      <c r="R22" s="13"/>
      <c r="S22" s="13"/>
      <c r="T22" s="13"/>
      <c r="U22" s="13"/>
      <c r="V22" s="13"/>
      <c r="W22" s="13"/>
      <c r="X22" s="13"/>
      <c r="Y22" s="149" t="s">
        <v>35</v>
      </c>
      <c r="Z22" s="13"/>
      <c r="AA22" s="13"/>
      <c r="AB22" s="13"/>
      <c r="AC22" s="13"/>
      <c r="AD22" s="13"/>
      <c r="AE22" s="13"/>
      <c r="AF22" s="13"/>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438" t="s">
        <v>174</v>
      </c>
      <c r="BS22" s="438"/>
      <c r="BT22" s="438"/>
      <c r="BU22" s="438"/>
      <c r="BV22" s="438"/>
      <c r="BW22" s="438"/>
      <c r="BX22" s="438"/>
      <c r="BY22" s="438"/>
      <c r="BZ22" s="438"/>
      <c r="CA22" s="438"/>
      <c r="CB22" s="142"/>
      <c r="CC22" s="142"/>
      <c r="CD22" s="142"/>
      <c r="CE22" s="95"/>
      <c r="CF22" s="176" t="str">
        <f>ASC(CF20)</f>
        <v/>
      </c>
    </row>
    <row r="23" spans="2:85" ht="15.4" customHeight="1">
      <c r="B23" s="83"/>
      <c r="C23" s="13" t="s">
        <v>32</v>
      </c>
      <c r="D23" s="405"/>
      <c r="E23" s="405"/>
      <c r="F23" s="405"/>
      <c r="G23" s="13" t="s">
        <v>36</v>
      </c>
      <c r="H23" s="125" t="s">
        <v>231</v>
      </c>
      <c r="K23" s="13"/>
      <c r="L23" s="13"/>
      <c r="M23" s="13"/>
      <c r="N23" s="13"/>
      <c r="O23" s="13"/>
      <c r="P23" s="13"/>
      <c r="Q23" s="13"/>
      <c r="R23" s="13"/>
      <c r="S23" s="13"/>
      <c r="T23" s="13"/>
      <c r="U23" s="13"/>
      <c r="V23" s="13"/>
      <c r="W23" s="13"/>
      <c r="X23" s="13"/>
      <c r="Y23" s="133" t="s">
        <v>189</v>
      </c>
      <c r="Z23" s="13"/>
      <c r="AA23" s="150"/>
      <c r="AB23" s="150"/>
      <c r="AC23" s="150"/>
      <c r="AD23" s="150"/>
      <c r="AE23" s="150"/>
      <c r="AF23" s="150"/>
      <c r="AG23" s="103"/>
      <c r="AH23" s="151"/>
      <c r="AI23" s="151"/>
      <c r="AJ23" s="151"/>
      <c r="AK23" s="151"/>
      <c r="AL23" s="151"/>
      <c r="AM23" s="151"/>
      <c r="AN23" s="151"/>
      <c r="AO23" s="151"/>
      <c r="AP23" s="151"/>
      <c r="AQ23" s="151"/>
      <c r="AR23" s="151"/>
      <c r="AS23" s="151"/>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439" t="str">
        <f>IF(基本入力!I17="","",基本入力!I17)</f>
        <v/>
      </c>
      <c r="BS23" s="439"/>
      <c r="BT23" s="439"/>
      <c r="BU23" s="439"/>
      <c r="BV23" s="439"/>
      <c r="BW23" s="439"/>
      <c r="BX23" s="439"/>
      <c r="BY23" s="439"/>
      <c r="BZ23" s="439"/>
      <c r="CA23" s="439"/>
      <c r="CB23" s="142"/>
      <c r="CC23" s="142"/>
      <c r="CD23" s="142"/>
      <c r="CE23" s="95"/>
    </row>
    <row r="24" spans="2:85">
      <c r="B24" s="83"/>
      <c r="CE24" s="84"/>
    </row>
    <row r="25" spans="2:85" ht="15" customHeight="1">
      <c r="B25" s="83"/>
      <c r="C25" s="294" t="s">
        <v>330</v>
      </c>
      <c r="D25" s="295"/>
      <c r="E25" s="295"/>
      <c r="F25" s="296"/>
      <c r="G25" s="294" t="s">
        <v>169</v>
      </c>
      <c r="H25" s="295"/>
      <c r="I25" s="295"/>
      <c r="J25" s="295"/>
      <c r="K25" s="295"/>
      <c r="L25" s="296"/>
      <c r="M25" s="410" t="s">
        <v>103</v>
      </c>
      <c r="N25" s="411"/>
      <c r="O25" s="411"/>
      <c r="P25" s="411"/>
      <c r="Q25" s="411"/>
      <c r="R25" s="411"/>
      <c r="S25" s="411"/>
      <c r="T25" s="411"/>
      <c r="U25" s="411"/>
      <c r="V25" s="411"/>
      <c r="W25" s="411"/>
      <c r="X25" s="411"/>
      <c r="Y25" s="411"/>
      <c r="Z25" s="424"/>
      <c r="AA25" s="410" t="s">
        <v>43</v>
      </c>
      <c r="AB25" s="411"/>
      <c r="AC25" s="411"/>
      <c r="AD25" s="411"/>
      <c r="AE25" s="411"/>
      <c r="AF25" s="411"/>
      <c r="AG25" s="411"/>
      <c r="AH25" s="411"/>
      <c r="AI25" s="411"/>
      <c r="AJ25" s="411"/>
      <c r="AK25" s="411"/>
      <c r="AL25" s="411"/>
      <c r="AM25" s="411"/>
      <c r="AN25" s="411"/>
      <c r="AO25" s="294" t="s">
        <v>99</v>
      </c>
      <c r="AP25" s="295"/>
      <c r="AQ25" s="295"/>
      <c r="AR25" s="295"/>
      <c r="AS25" s="295"/>
      <c r="AT25" s="295"/>
      <c r="AU25" s="295"/>
      <c r="AV25" s="296"/>
      <c r="AW25" s="412" t="s">
        <v>29</v>
      </c>
      <c r="AX25" s="412"/>
      <c r="AY25" s="412"/>
      <c r="AZ25" s="383" t="s">
        <v>97</v>
      </c>
      <c r="BA25" s="383"/>
      <c r="BB25" s="383"/>
      <c r="BC25" s="383"/>
      <c r="BD25" s="383"/>
      <c r="BE25" s="383"/>
      <c r="BF25" s="413" t="s">
        <v>222</v>
      </c>
      <c r="BG25" s="413"/>
      <c r="BH25" s="413"/>
      <c r="BI25" s="413"/>
      <c r="BJ25" s="413"/>
      <c r="BK25" s="294" t="s">
        <v>224</v>
      </c>
      <c r="BL25" s="295"/>
      <c r="BM25" s="295"/>
      <c r="BN25" s="295"/>
      <c r="BO25" s="295"/>
      <c r="BP25" s="295"/>
      <c r="BQ25" s="296"/>
      <c r="BR25" s="294" t="s">
        <v>200</v>
      </c>
      <c r="BS25" s="295"/>
      <c r="BT25" s="295"/>
      <c r="BU25" s="295"/>
      <c r="BV25" s="295"/>
      <c r="BW25" s="296"/>
      <c r="BX25" s="414" t="s">
        <v>186</v>
      </c>
      <c r="BY25" s="415"/>
      <c r="BZ25" s="415"/>
      <c r="CA25" s="415"/>
      <c r="CB25" s="415"/>
      <c r="CC25" s="415"/>
      <c r="CD25" s="416"/>
      <c r="CE25" s="98"/>
    </row>
    <row r="26" spans="2:85" ht="15" customHeight="1">
      <c r="B26" s="83"/>
      <c r="C26" s="297"/>
      <c r="D26" s="298"/>
      <c r="E26" s="298"/>
      <c r="F26" s="299"/>
      <c r="G26" s="297"/>
      <c r="H26" s="298"/>
      <c r="I26" s="298"/>
      <c r="J26" s="298"/>
      <c r="K26" s="298"/>
      <c r="L26" s="299"/>
      <c r="M26" s="377" t="s">
        <v>98</v>
      </c>
      <c r="N26" s="377"/>
      <c r="O26" s="377"/>
      <c r="P26" s="377"/>
      <c r="Q26" s="377"/>
      <c r="R26" s="377"/>
      <c r="S26" s="377"/>
      <c r="T26" s="377" t="s">
        <v>38</v>
      </c>
      <c r="U26" s="377"/>
      <c r="V26" s="377"/>
      <c r="W26" s="377"/>
      <c r="X26" s="377"/>
      <c r="Y26" s="377"/>
      <c r="Z26" s="377"/>
      <c r="AA26" s="377" t="s">
        <v>98</v>
      </c>
      <c r="AB26" s="377"/>
      <c r="AC26" s="377"/>
      <c r="AD26" s="377"/>
      <c r="AE26" s="377"/>
      <c r="AF26" s="377"/>
      <c r="AG26" s="377"/>
      <c r="AH26" s="377" t="s">
        <v>38</v>
      </c>
      <c r="AI26" s="377"/>
      <c r="AJ26" s="377"/>
      <c r="AK26" s="377"/>
      <c r="AL26" s="377"/>
      <c r="AM26" s="377"/>
      <c r="AN26" s="377"/>
      <c r="AO26" s="297"/>
      <c r="AP26" s="298"/>
      <c r="AQ26" s="298"/>
      <c r="AR26" s="298"/>
      <c r="AS26" s="298"/>
      <c r="AT26" s="298"/>
      <c r="AU26" s="298"/>
      <c r="AV26" s="299"/>
      <c r="AW26" s="412"/>
      <c r="AX26" s="412"/>
      <c r="AY26" s="412"/>
      <c r="AZ26" s="383"/>
      <c r="BA26" s="383"/>
      <c r="BB26" s="383"/>
      <c r="BC26" s="383"/>
      <c r="BD26" s="383"/>
      <c r="BE26" s="383"/>
      <c r="BF26" s="413"/>
      <c r="BG26" s="413"/>
      <c r="BH26" s="413"/>
      <c r="BI26" s="413"/>
      <c r="BJ26" s="413"/>
      <c r="BK26" s="297"/>
      <c r="BL26" s="298"/>
      <c r="BM26" s="298"/>
      <c r="BN26" s="298"/>
      <c r="BO26" s="298"/>
      <c r="BP26" s="298"/>
      <c r="BQ26" s="299"/>
      <c r="BR26" s="297"/>
      <c r="BS26" s="298"/>
      <c r="BT26" s="298"/>
      <c r="BU26" s="298"/>
      <c r="BV26" s="298"/>
      <c r="BW26" s="299"/>
      <c r="BX26" s="417"/>
      <c r="BY26" s="418"/>
      <c r="BZ26" s="418"/>
      <c r="CA26" s="418"/>
      <c r="CB26" s="418"/>
      <c r="CC26" s="418"/>
      <c r="CD26" s="419"/>
      <c r="CE26" s="98"/>
    </row>
    <row r="27" spans="2:85" ht="17.25" customHeight="1">
      <c r="B27" s="83"/>
      <c r="C27" s="365" t="s">
        <v>28</v>
      </c>
      <c r="D27" s="365"/>
      <c r="E27" s="366"/>
      <c r="F27" s="366"/>
      <c r="G27" s="367"/>
      <c r="H27" s="367"/>
      <c r="I27" s="367"/>
      <c r="J27" s="367"/>
      <c r="K27" s="367"/>
      <c r="L27" s="367"/>
      <c r="M27" s="368" t="s">
        <v>105</v>
      </c>
      <c r="N27" s="368"/>
      <c r="O27" s="368"/>
      <c r="P27" s="368"/>
      <c r="Q27" s="368"/>
      <c r="R27" s="368"/>
      <c r="S27" s="368"/>
      <c r="T27" s="368" t="s">
        <v>106</v>
      </c>
      <c r="U27" s="368"/>
      <c r="V27" s="368"/>
      <c r="W27" s="368"/>
      <c r="X27" s="368"/>
      <c r="Y27" s="368"/>
      <c r="Z27" s="368"/>
      <c r="AA27" s="369" t="str">
        <f>IF(M27="","",PHONETIC(M27))</f>
        <v>ヒロシマ</v>
      </c>
      <c r="AB27" s="369"/>
      <c r="AC27" s="369"/>
      <c r="AD27" s="369"/>
      <c r="AE27" s="369"/>
      <c r="AF27" s="369"/>
      <c r="AG27" s="369"/>
      <c r="AH27" s="369" t="str">
        <f>IF(T27="","",PHONETIC(T27))</f>
        <v>タロウ</v>
      </c>
      <c r="AI27" s="369"/>
      <c r="AJ27" s="369"/>
      <c r="AK27" s="369"/>
      <c r="AL27" s="369"/>
      <c r="AM27" s="369"/>
      <c r="AN27" s="369"/>
      <c r="AO27" s="435">
        <v>21338</v>
      </c>
      <c r="AP27" s="435"/>
      <c r="AQ27" s="435"/>
      <c r="AR27" s="435"/>
      <c r="AS27" s="435"/>
      <c r="AT27" s="435"/>
      <c r="AU27" s="435"/>
      <c r="AV27" s="435"/>
      <c r="AW27" s="371" t="s">
        <v>25</v>
      </c>
      <c r="AX27" s="371"/>
      <c r="AY27" s="371"/>
      <c r="AZ27" s="372">
        <v>6</v>
      </c>
      <c r="BA27" s="373"/>
      <c r="BB27" s="375" t="s">
        <v>199</v>
      </c>
      <c r="BC27" s="372"/>
      <c r="BD27" s="372"/>
      <c r="BE27" s="376"/>
      <c r="BF27" s="427">
        <v>100</v>
      </c>
      <c r="BG27" s="427"/>
      <c r="BH27" s="427"/>
      <c r="BI27" s="427"/>
      <c r="BJ27" s="427"/>
      <c r="BK27" s="300">
        <v>12.56</v>
      </c>
      <c r="BL27" s="301"/>
      <c r="BM27" s="301"/>
      <c r="BN27" s="301"/>
      <c r="BO27" s="301"/>
      <c r="BP27" s="301"/>
      <c r="BQ27" s="302"/>
      <c r="BR27" s="421" t="s">
        <v>101</v>
      </c>
      <c r="BS27" s="422"/>
      <c r="BT27" s="422"/>
      <c r="BU27" s="422"/>
      <c r="BV27" s="422"/>
      <c r="BW27" s="423"/>
      <c r="BX27" s="406" t="s">
        <v>104</v>
      </c>
      <c r="BY27" s="407"/>
      <c r="BZ27" s="407"/>
      <c r="CA27" s="407"/>
      <c r="CB27" s="407"/>
      <c r="CC27" s="407"/>
      <c r="CD27" s="408"/>
      <c r="CE27" s="99"/>
    </row>
    <row r="28" spans="2:85" ht="25.9" customHeight="1">
      <c r="B28" s="83"/>
      <c r="C28" s="310">
        <v>1</v>
      </c>
      <c r="D28" s="310"/>
      <c r="E28" s="310"/>
      <c r="F28" s="364"/>
      <c r="G28" s="357" t="str">
        <f t="shared" ref="G28:G39" si="0">IF(M28="","",IF($BR$23="","",$BR$23+C28))</f>
        <v/>
      </c>
      <c r="H28" s="358"/>
      <c r="I28" s="358"/>
      <c r="J28" s="358"/>
      <c r="K28" s="358"/>
      <c r="L28" s="359"/>
      <c r="M28" s="360"/>
      <c r="N28" s="360"/>
      <c r="O28" s="360"/>
      <c r="P28" s="360"/>
      <c r="Q28" s="360"/>
      <c r="R28" s="360"/>
      <c r="S28" s="360"/>
      <c r="T28" s="360"/>
      <c r="U28" s="360"/>
      <c r="V28" s="360"/>
      <c r="W28" s="360"/>
      <c r="X28" s="360"/>
      <c r="Y28" s="360"/>
      <c r="Z28" s="360"/>
      <c r="AA28" s="361" t="str">
        <f t="shared" ref="AA28:AA29" si="1">PHONETIC(M28)</f>
        <v/>
      </c>
      <c r="AB28" s="361"/>
      <c r="AC28" s="361"/>
      <c r="AD28" s="361"/>
      <c r="AE28" s="361"/>
      <c r="AF28" s="361"/>
      <c r="AG28" s="361"/>
      <c r="AH28" s="361" t="str">
        <f t="shared" ref="AH28:AH29" si="2">PHONETIC(T28)</f>
        <v/>
      </c>
      <c r="AI28" s="361"/>
      <c r="AJ28" s="361"/>
      <c r="AK28" s="361"/>
      <c r="AL28" s="361"/>
      <c r="AM28" s="361"/>
      <c r="AN28" s="361"/>
      <c r="AO28" s="378"/>
      <c r="AP28" s="378"/>
      <c r="AQ28" s="378"/>
      <c r="AR28" s="378"/>
      <c r="AS28" s="378"/>
      <c r="AT28" s="378"/>
      <c r="AU28" s="378"/>
      <c r="AV28" s="378"/>
      <c r="AW28" s="434"/>
      <c r="AX28" s="434"/>
      <c r="AY28" s="434"/>
      <c r="AZ28" s="312"/>
      <c r="BA28" s="379"/>
      <c r="BB28" s="380"/>
      <c r="BC28" s="312"/>
      <c r="BD28" s="312"/>
      <c r="BE28" s="313"/>
      <c r="BF28" s="314"/>
      <c r="BG28" s="314"/>
      <c r="BH28" s="314"/>
      <c r="BI28" s="314"/>
      <c r="BJ28" s="314"/>
      <c r="BK28" s="288"/>
      <c r="BL28" s="289"/>
      <c r="BM28" s="289"/>
      <c r="BN28" s="289"/>
      <c r="BO28" s="289"/>
      <c r="BP28" s="289"/>
      <c r="BQ28" s="290"/>
      <c r="BR28" s="315"/>
      <c r="BS28" s="316"/>
      <c r="BT28" s="316"/>
      <c r="BU28" s="316"/>
      <c r="BV28" s="316"/>
      <c r="BW28" s="317"/>
      <c r="BX28" s="349"/>
      <c r="BY28" s="350"/>
      <c r="BZ28" s="350"/>
      <c r="CA28" s="350"/>
      <c r="CB28" s="350"/>
      <c r="CC28" s="350"/>
      <c r="CD28" s="351"/>
      <c r="CE28" s="100"/>
      <c r="CF28" s="178" t="str">
        <f>IF(AW28="","",IF(AW28="男",1,IF(AW28="女",2,"")))</f>
        <v/>
      </c>
      <c r="CG28" s="178"/>
    </row>
    <row r="29" spans="2:85" ht="25.9" customHeight="1">
      <c r="B29" s="83"/>
      <c r="C29" s="310">
        <v>2</v>
      </c>
      <c r="D29" s="310"/>
      <c r="E29" s="310"/>
      <c r="F29" s="310"/>
      <c r="G29" s="357" t="str">
        <f t="shared" si="0"/>
        <v/>
      </c>
      <c r="H29" s="358"/>
      <c r="I29" s="358"/>
      <c r="J29" s="358"/>
      <c r="K29" s="358"/>
      <c r="L29" s="359"/>
      <c r="M29" s="360"/>
      <c r="N29" s="360"/>
      <c r="O29" s="360"/>
      <c r="P29" s="360"/>
      <c r="Q29" s="360"/>
      <c r="R29" s="360"/>
      <c r="S29" s="360"/>
      <c r="T29" s="360"/>
      <c r="U29" s="360"/>
      <c r="V29" s="360"/>
      <c r="W29" s="360"/>
      <c r="X29" s="360"/>
      <c r="Y29" s="360"/>
      <c r="Z29" s="360"/>
      <c r="AA29" s="361" t="str">
        <f t="shared" si="1"/>
        <v/>
      </c>
      <c r="AB29" s="361"/>
      <c r="AC29" s="361"/>
      <c r="AD29" s="361"/>
      <c r="AE29" s="361"/>
      <c r="AF29" s="361"/>
      <c r="AG29" s="361"/>
      <c r="AH29" s="361" t="str">
        <f t="shared" si="2"/>
        <v/>
      </c>
      <c r="AI29" s="361"/>
      <c r="AJ29" s="361"/>
      <c r="AK29" s="361"/>
      <c r="AL29" s="361"/>
      <c r="AM29" s="361"/>
      <c r="AN29" s="361"/>
      <c r="AO29" s="378"/>
      <c r="AP29" s="378"/>
      <c r="AQ29" s="378"/>
      <c r="AR29" s="378"/>
      <c r="AS29" s="378"/>
      <c r="AT29" s="378"/>
      <c r="AU29" s="378"/>
      <c r="AV29" s="378"/>
      <c r="AW29" s="434"/>
      <c r="AX29" s="434"/>
      <c r="AY29" s="434"/>
      <c r="AZ29" s="312"/>
      <c r="BA29" s="379"/>
      <c r="BB29" s="380"/>
      <c r="BC29" s="312"/>
      <c r="BD29" s="312"/>
      <c r="BE29" s="379"/>
      <c r="BF29" s="314"/>
      <c r="BG29" s="314"/>
      <c r="BH29" s="314"/>
      <c r="BI29" s="314"/>
      <c r="BJ29" s="314"/>
      <c r="BK29" s="288"/>
      <c r="BL29" s="289"/>
      <c r="BM29" s="289"/>
      <c r="BN29" s="289"/>
      <c r="BO29" s="289"/>
      <c r="BP29" s="289"/>
      <c r="BQ29" s="290"/>
      <c r="BR29" s="315"/>
      <c r="BS29" s="316"/>
      <c r="BT29" s="316"/>
      <c r="BU29" s="316"/>
      <c r="BV29" s="316"/>
      <c r="BW29" s="317"/>
      <c r="BX29" s="349"/>
      <c r="BY29" s="350"/>
      <c r="BZ29" s="350"/>
      <c r="CA29" s="350"/>
      <c r="CB29" s="350"/>
      <c r="CC29" s="350"/>
      <c r="CD29" s="351"/>
      <c r="CE29" s="100"/>
      <c r="CF29" s="178" t="str">
        <f>IF(AW29="","",IF(AW29="男",1,IF(AW29="女",2,"")))</f>
        <v/>
      </c>
    </row>
    <row r="30" spans="2:85" ht="25.9" customHeight="1">
      <c r="B30" s="83"/>
      <c r="C30" s="310">
        <v>3</v>
      </c>
      <c r="D30" s="310"/>
      <c r="E30" s="310"/>
      <c r="F30" s="310"/>
      <c r="G30" s="357" t="str">
        <f t="shared" si="0"/>
        <v/>
      </c>
      <c r="H30" s="358"/>
      <c r="I30" s="358"/>
      <c r="J30" s="358"/>
      <c r="K30" s="358"/>
      <c r="L30" s="359"/>
      <c r="M30" s="395"/>
      <c r="N30" s="396"/>
      <c r="O30" s="396"/>
      <c r="P30" s="396"/>
      <c r="Q30" s="396"/>
      <c r="R30" s="396"/>
      <c r="S30" s="397"/>
      <c r="T30" s="395"/>
      <c r="U30" s="396"/>
      <c r="V30" s="396"/>
      <c r="W30" s="396"/>
      <c r="X30" s="396"/>
      <c r="Y30" s="396"/>
      <c r="Z30" s="397"/>
      <c r="AA30" s="361" t="str">
        <f t="shared" ref="AA30:AA39" si="3">PHONETIC(M30)</f>
        <v/>
      </c>
      <c r="AB30" s="361"/>
      <c r="AC30" s="361"/>
      <c r="AD30" s="361"/>
      <c r="AE30" s="361"/>
      <c r="AF30" s="361"/>
      <c r="AG30" s="361"/>
      <c r="AH30" s="361" t="str">
        <f t="shared" ref="AH30:AH31" si="4">PHONETIC(T30)</f>
        <v/>
      </c>
      <c r="AI30" s="361"/>
      <c r="AJ30" s="361"/>
      <c r="AK30" s="361"/>
      <c r="AL30" s="361"/>
      <c r="AM30" s="361"/>
      <c r="AN30" s="361"/>
      <c r="AO30" s="378"/>
      <c r="AP30" s="378"/>
      <c r="AQ30" s="378"/>
      <c r="AR30" s="378"/>
      <c r="AS30" s="378"/>
      <c r="AT30" s="378"/>
      <c r="AU30" s="378"/>
      <c r="AV30" s="378"/>
      <c r="AW30" s="428"/>
      <c r="AX30" s="429"/>
      <c r="AY30" s="430"/>
      <c r="AZ30" s="312"/>
      <c r="BA30" s="379"/>
      <c r="BB30" s="380"/>
      <c r="BC30" s="312"/>
      <c r="BD30" s="312"/>
      <c r="BE30" s="379"/>
      <c r="BF30" s="314"/>
      <c r="BG30" s="314"/>
      <c r="BH30" s="314"/>
      <c r="BI30" s="314"/>
      <c r="BJ30" s="314"/>
      <c r="BK30" s="288"/>
      <c r="BL30" s="289"/>
      <c r="BM30" s="289"/>
      <c r="BN30" s="289"/>
      <c r="BO30" s="289"/>
      <c r="BP30" s="289"/>
      <c r="BQ30" s="290"/>
      <c r="BR30" s="315"/>
      <c r="BS30" s="316"/>
      <c r="BT30" s="316"/>
      <c r="BU30" s="316"/>
      <c r="BV30" s="316"/>
      <c r="BW30" s="317"/>
      <c r="BX30" s="349"/>
      <c r="BY30" s="350"/>
      <c r="BZ30" s="350"/>
      <c r="CA30" s="350"/>
      <c r="CB30" s="350"/>
      <c r="CC30" s="350"/>
      <c r="CD30" s="351"/>
      <c r="CE30" s="100"/>
      <c r="CF30" s="178" t="str">
        <f t="shared" ref="CF30:CF39" si="5">IF(AW30="","",IF(AW30="男",1,IF(AW30="女",2,"")))</f>
        <v/>
      </c>
    </row>
    <row r="31" spans="2:85" ht="25.9" customHeight="1">
      <c r="B31" s="83"/>
      <c r="C31" s="310">
        <v>4</v>
      </c>
      <c r="D31" s="310"/>
      <c r="E31" s="310"/>
      <c r="F31" s="310"/>
      <c r="G31" s="357" t="str">
        <f t="shared" si="0"/>
        <v/>
      </c>
      <c r="H31" s="358"/>
      <c r="I31" s="358"/>
      <c r="J31" s="358"/>
      <c r="K31" s="358"/>
      <c r="L31" s="359"/>
      <c r="M31" s="395"/>
      <c r="N31" s="396"/>
      <c r="O31" s="396"/>
      <c r="P31" s="396"/>
      <c r="Q31" s="396"/>
      <c r="R31" s="396"/>
      <c r="S31" s="397"/>
      <c r="T31" s="395"/>
      <c r="U31" s="396"/>
      <c r="V31" s="396"/>
      <c r="W31" s="396"/>
      <c r="X31" s="396"/>
      <c r="Y31" s="396"/>
      <c r="Z31" s="397"/>
      <c r="AA31" s="361" t="str">
        <f t="shared" si="3"/>
        <v/>
      </c>
      <c r="AB31" s="361"/>
      <c r="AC31" s="361"/>
      <c r="AD31" s="361"/>
      <c r="AE31" s="361"/>
      <c r="AF31" s="361"/>
      <c r="AG31" s="361"/>
      <c r="AH31" s="361" t="str">
        <f t="shared" si="4"/>
        <v/>
      </c>
      <c r="AI31" s="361"/>
      <c r="AJ31" s="361"/>
      <c r="AK31" s="361"/>
      <c r="AL31" s="361"/>
      <c r="AM31" s="361"/>
      <c r="AN31" s="361"/>
      <c r="AO31" s="378"/>
      <c r="AP31" s="378"/>
      <c r="AQ31" s="378"/>
      <c r="AR31" s="378"/>
      <c r="AS31" s="378"/>
      <c r="AT31" s="378"/>
      <c r="AU31" s="378"/>
      <c r="AV31" s="378"/>
      <c r="AW31" s="428"/>
      <c r="AX31" s="429"/>
      <c r="AY31" s="430"/>
      <c r="AZ31" s="312"/>
      <c r="BA31" s="379"/>
      <c r="BB31" s="380"/>
      <c r="BC31" s="312"/>
      <c r="BD31" s="312"/>
      <c r="BE31" s="379"/>
      <c r="BF31" s="314"/>
      <c r="BG31" s="314"/>
      <c r="BH31" s="314"/>
      <c r="BI31" s="314"/>
      <c r="BJ31" s="314"/>
      <c r="BK31" s="288"/>
      <c r="BL31" s="289"/>
      <c r="BM31" s="289"/>
      <c r="BN31" s="289"/>
      <c r="BO31" s="289"/>
      <c r="BP31" s="289"/>
      <c r="BQ31" s="290"/>
      <c r="BR31" s="315"/>
      <c r="BS31" s="316"/>
      <c r="BT31" s="316"/>
      <c r="BU31" s="316"/>
      <c r="BV31" s="316"/>
      <c r="BW31" s="317"/>
      <c r="BX31" s="349"/>
      <c r="BY31" s="350"/>
      <c r="BZ31" s="350"/>
      <c r="CA31" s="350"/>
      <c r="CB31" s="350"/>
      <c r="CC31" s="350"/>
      <c r="CD31" s="351"/>
      <c r="CE31" s="100"/>
      <c r="CF31" s="178" t="str">
        <f t="shared" si="5"/>
        <v/>
      </c>
    </row>
    <row r="32" spans="2:85" ht="25.9" customHeight="1">
      <c r="B32" s="83"/>
      <c r="C32" s="310">
        <v>5</v>
      </c>
      <c r="D32" s="310"/>
      <c r="E32" s="310"/>
      <c r="F32" s="310"/>
      <c r="G32" s="357" t="str">
        <f t="shared" si="0"/>
        <v/>
      </c>
      <c r="H32" s="358"/>
      <c r="I32" s="358"/>
      <c r="J32" s="358"/>
      <c r="K32" s="358"/>
      <c r="L32" s="359"/>
      <c r="M32" s="360"/>
      <c r="N32" s="360"/>
      <c r="O32" s="360"/>
      <c r="P32" s="360"/>
      <c r="Q32" s="360"/>
      <c r="R32" s="360"/>
      <c r="S32" s="360"/>
      <c r="T32" s="360"/>
      <c r="U32" s="360"/>
      <c r="V32" s="360"/>
      <c r="W32" s="360"/>
      <c r="X32" s="360"/>
      <c r="Y32" s="360"/>
      <c r="Z32" s="360"/>
      <c r="AA32" s="361" t="str">
        <f t="shared" si="3"/>
        <v/>
      </c>
      <c r="AB32" s="361"/>
      <c r="AC32" s="361"/>
      <c r="AD32" s="361"/>
      <c r="AE32" s="361"/>
      <c r="AF32" s="361"/>
      <c r="AG32" s="361"/>
      <c r="AH32" s="361" t="str">
        <f t="shared" ref="AH32:AH39" si="6">PHONETIC(T32)</f>
        <v/>
      </c>
      <c r="AI32" s="361"/>
      <c r="AJ32" s="361"/>
      <c r="AK32" s="361"/>
      <c r="AL32" s="361"/>
      <c r="AM32" s="361"/>
      <c r="AN32" s="361"/>
      <c r="AO32" s="378"/>
      <c r="AP32" s="378"/>
      <c r="AQ32" s="378"/>
      <c r="AR32" s="378"/>
      <c r="AS32" s="378"/>
      <c r="AT32" s="378"/>
      <c r="AU32" s="378"/>
      <c r="AV32" s="378"/>
      <c r="AW32" s="428"/>
      <c r="AX32" s="429"/>
      <c r="AY32" s="430"/>
      <c r="AZ32" s="312"/>
      <c r="BA32" s="379"/>
      <c r="BB32" s="380"/>
      <c r="BC32" s="312"/>
      <c r="BD32" s="312"/>
      <c r="BE32" s="379"/>
      <c r="BF32" s="314"/>
      <c r="BG32" s="314"/>
      <c r="BH32" s="314"/>
      <c r="BI32" s="314"/>
      <c r="BJ32" s="314"/>
      <c r="BK32" s="288"/>
      <c r="BL32" s="289"/>
      <c r="BM32" s="289"/>
      <c r="BN32" s="289"/>
      <c r="BO32" s="289"/>
      <c r="BP32" s="289"/>
      <c r="BQ32" s="290"/>
      <c r="BR32" s="315"/>
      <c r="BS32" s="316"/>
      <c r="BT32" s="316"/>
      <c r="BU32" s="316"/>
      <c r="BV32" s="316"/>
      <c r="BW32" s="317"/>
      <c r="BX32" s="349"/>
      <c r="BY32" s="350"/>
      <c r="BZ32" s="350"/>
      <c r="CA32" s="350"/>
      <c r="CB32" s="350"/>
      <c r="CC32" s="350"/>
      <c r="CD32" s="351"/>
      <c r="CE32" s="100"/>
      <c r="CF32" s="178" t="str">
        <f t="shared" si="5"/>
        <v/>
      </c>
    </row>
    <row r="33" spans="2:107" ht="25.9" customHeight="1">
      <c r="B33" s="83"/>
      <c r="C33" s="310">
        <v>6</v>
      </c>
      <c r="D33" s="310"/>
      <c r="E33" s="310"/>
      <c r="F33" s="310"/>
      <c r="G33" s="357" t="str">
        <f t="shared" si="0"/>
        <v/>
      </c>
      <c r="H33" s="358"/>
      <c r="I33" s="358"/>
      <c r="J33" s="358"/>
      <c r="K33" s="358"/>
      <c r="L33" s="359"/>
      <c r="M33" s="395"/>
      <c r="N33" s="396"/>
      <c r="O33" s="396"/>
      <c r="P33" s="396"/>
      <c r="Q33" s="396"/>
      <c r="R33" s="396"/>
      <c r="S33" s="397"/>
      <c r="T33" s="395"/>
      <c r="U33" s="396"/>
      <c r="V33" s="396"/>
      <c r="W33" s="396"/>
      <c r="X33" s="396"/>
      <c r="Y33" s="396"/>
      <c r="Z33" s="397"/>
      <c r="AA33" s="361" t="str">
        <f t="shared" si="3"/>
        <v/>
      </c>
      <c r="AB33" s="361"/>
      <c r="AC33" s="361"/>
      <c r="AD33" s="361"/>
      <c r="AE33" s="361"/>
      <c r="AF33" s="361"/>
      <c r="AG33" s="361"/>
      <c r="AH33" s="361" t="str">
        <f t="shared" si="6"/>
        <v/>
      </c>
      <c r="AI33" s="361"/>
      <c r="AJ33" s="361"/>
      <c r="AK33" s="361"/>
      <c r="AL33" s="361"/>
      <c r="AM33" s="361"/>
      <c r="AN33" s="361"/>
      <c r="AO33" s="378"/>
      <c r="AP33" s="378"/>
      <c r="AQ33" s="378"/>
      <c r="AR33" s="378"/>
      <c r="AS33" s="378"/>
      <c r="AT33" s="378"/>
      <c r="AU33" s="378"/>
      <c r="AV33" s="378"/>
      <c r="AW33" s="428"/>
      <c r="AX33" s="429"/>
      <c r="AY33" s="430"/>
      <c r="AZ33" s="312"/>
      <c r="BA33" s="379"/>
      <c r="BB33" s="380"/>
      <c r="BC33" s="312"/>
      <c r="BD33" s="312"/>
      <c r="BE33" s="379"/>
      <c r="BF33" s="314"/>
      <c r="BG33" s="314"/>
      <c r="BH33" s="314"/>
      <c r="BI33" s="314"/>
      <c r="BJ33" s="314"/>
      <c r="BK33" s="288"/>
      <c r="BL33" s="289"/>
      <c r="BM33" s="289"/>
      <c r="BN33" s="289"/>
      <c r="BO33" s="289"/>
      <c r="BP33" s="289"/>
      <c r="BQ33" s="290"/>
      <c r="BR33" s="315"/>
      <c r="BS33" s="316"/>
      <c r="BT33" s="316"/>
      <c r="BU33" s="316"/>
      <c r="BV33" s="316"/>
      <c r="BW33" s="317"/>
      <c r="BX33" s="349"/>
      <c r="BY33" s="350"/>
      <c r="BZ33" s="350"/>
      <c r="CA33" s="350"/>
      <c r="CB33" s="350"/>
      <c r="CC33" s="350"/>
      <c r="CD33" s="351"/>
      <c r="CE33" s="100"/>
      <c r="CF33" s="178" t="str">
        <f>IF(AW33="","",IF(AW33="男",1,IF(AW33="女",2,"")))</f>
        <v/>
      </c>
    </row>
    <row r="34" spans="2:107" ht="25.9" customHeight="1">
      <c r="B34" s="83"/>
      <c r="C34" s="310">
        <v>7</v>
      </c>
      <c r="D34" s="310"/>
      <c r="E34" s="310"/>
      <c r="F34" s="310"/>
      <c r="G34" s="357" t="str">
        <f t="shared" si="0"/>
        <v/>
      </c>
      <c r="H34" s="358"/>
      <c r="I34" s="358"/>
      <c r="J34" s="358"/>
      <c r="K34" s="358"/>
      <c r="L34" s="359"/>
      <c r="M34" s="395"/>
      <c r="N34" s="396"/>
      <c r="O34" s="396"/>
      <c r="P34" s="396"/>
      <c r="Q34" s="396"/>
      <c r="R34" s="396"/>
      <c r="S34" s="397"/>
      <c r="T34" s="395"/>
      <c r="U34" s="396"/>
      <c r="V34" s="396"/>
      <c r="W34" s="396"/>
      <c r="X34" s="396"/>
      <c r="Y34" s="396"/>
      <c r="Z34" s="397"/>
      <c r="AA34" s="361" t="str">
        <f t="shared" si="3"/>
        <v/>
      </c>
      <c r="AB34" s="361"/>
      <c r="AC34" s="361"/>
      <c r="AD34" s="361"/>
      <c r="AE34" s="361"/>
      <c r="AF34" s="361"/>
      <c r="AG34" s="361"/>
      <c r="AH34" s="361" t="str">
        <f t="shared" si="6"/>
        <v/>
      </c>
      <c r="AI34" s="361"/>
      <c r="AJ34" s="361"/>
      <c r="AK34" s="361"/>
      <c r="AL34" s="361"/>
      <c r="AM34" s="361"/>
      <c r="AN34" s="361"/>
      <c r="AO34" s="378"/>
      <c r="AP34" s="378"/>
      <c r="AQ34" s="378"/>
      <c r="AR34" s="378"/>
      <c r="AS34" s="378"/>
      <c r="AT34" s="378"/>
      <c r="AU34" s="378"/>
      <c r="AV34" s="378"/>
      <c r="AW34" s="428"/>
      <c r="AX34" s="429"/>
      <c r="AY34" s="430"/>
      <c r="AZ34" s="312"/>
      <c r="BA34" s="379"/>
      <c r="BB34" s="380"/>
      <c r="BC34" s="312"/>
      <c r="BD34" s="312"/>
      <c r="BE34" s="379"/>
      <c r="BF34" s="314"/>
      <c r="BG34" s="314"/>
      <c r="BH34" s="314"/>
      <c r="BI34" s="314"/>
      <c r="BJ34" s="314"/>
      <c r="BK34" s="288"/>
      <c r="BL34" s="289"/>
      <c r="BM34" s="289"/>
      <c r="BN34" s="289"/>
      <c r="BO34" s="289"/>
      <c r="BP34" s="289"/>
      <c r="BQ34" s="290"/>
      <c r="BR34" s="315"/>
      <c r="BS34" s="316"/>
      <c r="BT34" s="316"/>
      <c r="BU34" s="316"/>
      <c r="BV34" s="316"/>
      <c r="BW34" s="317"/>
      <c r="BX34" s="349"/>
      <c r="BY34" s="350"/>
      <c r="BZ34" s="350"/>
      <c r="CA34" s="350"/>
      <c r="CB34" s="350"/>
      <c r="CC34" s="350"/>
      <c r="CD34" s="351"/>
      <c r="CE34" s="100"/>
      <c r="CF34" s="178" t="str">
        <f t="shared" si="5"/>
        <v/>
      </c>
    </row>
    <row r="35" spans="2:107" ht="25.9" customHeight="1">
      <c r="B35" s="83"/>
      <c r="C35" s="310">
        <v>8</v>
      </c>
      <c r="D35" s="310"/>
      <c r="E35" s="310"/>
      <c r="F35" s="310"/>
      <c r="G35" s="357" t="str">
        <f t="shared" si="0"/>
        <v/>
      </c>
      <c r="H35" s="358"/>
      <c r="I35" s="358"/>
      <c r="J35" s="358"/>
      <c r="K35" s="358"/>
      <c r="L35" s="359"/>
      <c r="M35" s="395"/>
      <c r="N35" s="396"/>
      <c r="O35" s="396"/>
      <c r="P35" s="396"/>
      <c r="Q35" s="396"/>
      <c r="R35" s="396"/>
      <c r="S35" s="397"/>
      <c r="T35" s="395"/>
      <c r="U35" s="396"/>
      <c r="V35" s="396"/>
      <c r="W35" s="396"/>
      <c r="X35" s="396"/>
      <c r="Y35" s="396"/>
      <c r="Z35" s="397"/>
      <c r="AA35" s="361" t="str">
        <f t="shared" si="3"/>
        <v/>
      </c>
      <c r="AB35" s="361"/>
      <c r="AC35" s="361"/>
      <c r="AD35" s="361"/>
      <c r="AE35" s="361"/>
      <c r="AF35" s="361"/>
      <c r="AG35" s="361"/>
      <c r="AH35" s="361" t="str">
        <f t="shared" si="6"/>
        <v/>
      </c>
      <c r="AI35" s="361"/>
      <c r="AJ35" s="361"/>
      <c r="AK35" s="361"/>
      <c r="AL35" s="361"/>
      <c r="AM35" s="361"/>
      <c r="AN35" s="361"/>
      <c r="AO35" s="378"/>
      <c r="AP35" s="378"/>
      <c r="AQ35" s="378"/>
      <c r="AR35" s="378"/>
      <c r="AS35" s="378"/>
      <c r="AT35" s="378"/>
      <c r="AU35" s="378"/>
      <c r="AV35" s="378"/>
      <c r="AW35" s="428"/>
      <c r="AX35" s="429"/>
      <c r="AY35" s="430"/>
      <c r="AZ35" s="312"/>
      <c r="BA35" s="379"/>
      <c r="BB35" s="380"/>
      <c r="BC35" s="312"/>
      <c r="BD35" s="312"/>
      <c r="BE35" s="379"/>
      <c r="BF35" s="314"/>
      <c r="BG35" s="314"/>
      <c r="BH35" s="314"/>
      <c r="BI35" s="314"/>
      <c r="BJ35" s="314"/>
      <c r="BK35" s="288"/>
      <c r="BL35" s="289"/>
      <c r="BM35" s="289"/>
      <c r="BN35" s="289"/>
      <c r="BO35" s="289"/>
      <c r="BP35" s="289"/>
      <c r="BQ35" s="290"/>
      <c r="BR35" s="315"/>
      <c r="BS35" s="316"/>
      <c r="BT35" s="316"/>
      <c r="BU35" s="316"/>
      <c r="BV35" s="316"/>
      <c r="BW35" s="317"/>
      <c r="BX35" s="349"/>
      <c r="BY35" s="350"/>
      <c r="BZ35" s="350"/>
      <c r="CA35" s="350"/>
      <c r="CB35" s="350"/>
      <c r="CC35" s="350"/>
      <c r="CD35" s="351"/>
      <c r="CE35" s="100"/>
      <c r="CF35" s="178" t="str">
        <f t="shared" si="5"/>
        <v/>
      </c>
    </row>
    <row r="36" spans="2:107" ht="25.9" customHeight="1">
      <c r="B36" s="83"/>
      <c r="C36" s="310">
        <v>9</v>
      </c>
      <c r="D36" s="310"/>
      <c r="E36" s="310"/>
      <c r="F36" s="310"/>
      <c r="G36" s="357" t="str">
        <f t="shared" si="0"/>
        <v/>
      </c>
      <c r="H36" s="358"/>
      <c r="I36" s="358"/>
      <c r="J36" s="358"/>
      <c r="K36" s="358"/>
      <c r="L36" s="359"/>
      <c r="M36" s="395"/>
      <c r="N36" s="396"/>
      <c r="O36" s="396"/>
      <c r="P36" s="396"/>
      <c r="Q36" s="396"/>
      <c r="R36" s="396"/>
      <c r="S36" s="397"/>
      <c r="T36" s="395"/>
      <c r="U36" s="396"/>
      <c r="V36" s="396"/>
      <c r="W36" s="396"/>
      <c r="X36" s="396"/>
      <c r="Y36" s="396"/>
      <c r="Z36" s="397"/>
      <c r="AA36" s="361" t="str">
        <f t="shared" si="3"/>
        <v/>
      </c>
      <c r="AB36" s="361"/>
      <c r="AC36" s="361"/>
      <c r="AD36" s="361"/>
      <c r="AE36" s="361"/>
      <c r="AF36" s="361"/>
      <c r="AG36" s="361"/>
      <c r="AH36" s="361" t="str">
        <f t="shared" si="6"/>
        <v/>
      </c>
      <c r="AI36" s="361"/>
      <c r="AJ36" s="361"/>
      <c r="AK36" s="361"/>
      <c r="AL36" s="361"/>
      <c r="AM36" s="361"/>
      <c r="AN36" s="361"/>
      <c r="AO36" s="378"/>
      <c r="AP36" s="378"/>
      <c r="AQ36" s="378"/>
      <c r="AR36" s="378"/>
      <c r="AS36" s="378"/>
      <c r="AT36" s="378"/>
      <c r="AU36" s="378"/>
      <c r="AV36" s="378"/>
      <c r="AW36" s="428"/>
      <c r="AX36" s="429"/>
      <c r="AY36" s="430"/>
      <c r="AZ36" s="312"/>
      <c r="BA36" s="379"/>
      <c r="BB36" s="380"/>
      <c r="BC36" s="312"/>
      <c r="BD36" s="312"/>
      <c r="BE36" s="379"/>
      <c r="BF36" s="314"/>
      <c r="BG36" s="314"/>
      <c r="BH36" s="314"/>
      <c r="BI36" s="314"/>
      <c r="BJ36" s="314"/>
      <c r="BK36" s="288"/>
      <c r="BL36" s="289"/>
      <c r="BM36" s="289"/>
      <c r="BN36" s="289"/>
      <c r="BO36" s="289"/>
      <c r="BP36" s="289"/>
      <c r="BQ36" s="290"/>
      <c r="BR36" s="315"/>
      <c r="BS36" s="316"/>
      <c r="BT36" s="316"/>
      <c r="BU36" s="316"/>
      <c r="BV36" s="316"/>
      <c r="BW36" s="317"/>
      <c r="BX36" s="349"/>
      <c r="BY36" s="350"/>
      <c r="BZ36" s="350"/>
      <c r="CA36" s="350"/>
      <c r="CB36" s="350"/>
      <c r="CC36" s="350"/>
      <c r="CD36" s="351"/>
      <c r="CE36" s="100"/>
      <c r="CF36" s="178" t="str">
        <f t="shared" si="5"/>
        <v/>
      </c>
    </row>
    <row r="37" spans="2:107" ht="25.9" customHeight="1">
      <c r="B37" s="83"/>
      <c r="C37" s="310">
        <v>10</v>
      </c>
      <c r="D37" s="310"/>
      <c r="E37" s="310"/>
      <c r="F37" s="310"/>
      <c r="G37" s="357" t="str">
        <f t="shared" si="0"/>
        <v/>
      </c>
      <c r="H37" s="358"/>
      <c r="I37" s="358"/>
      <c r="J37" s="358"/>
      <c r="K37" s="358"/>
      <c r="L37" s="359"/>
      <c r="M37" s="395"/>
      <c r="N37" s="396"/>
      <c r="O37" s="396"/>
      <c r="P37" s="396"/>
      <c r="Q37" s="396"/>
      <c r="R37" s="396"/>
      <c r="S37" s="397"/>
      <c r="T37" s="395"/>
      <c r="U37" s="396"/>
      <c r="V37" s="396"/>
      <c r="W37" s="396"/>
      <c r="X37" s="396"/>
      <c r="Y37" s="396"/>
      <c r="Z37" s="397"/>
      <c r="AA37" s="361" t="str">
        <f t="shared" si="3"/>
        <v/>
      </c>
      <c r="AB37" s="361"/>
      <c r="AC37" s="361"/>
      <c r="AD37" s="361"/>
      <c r="AE37" s="361"/>
      <c r="AF37" s="361"/>
      <c r="AG37" s="361"/>
      <c r="AH37" s="361" t="str">
        <f t="shared" ref="AH37" si="7">PHONETIC(T37)</f>
        <v/>
      </c>
      <c r="AI37" s="361"/>
      <c r="AJ37" s="361"/>
      <c r="AK37" s="361"/>
      <c r="AL37" s="361"/>
      <c r="AM37" s="361"/>
      <c r="AN37" s="361"/>
      <c r="AO37" s="378"/>
      <c r="AP37" s="378"/>
      <c r="AQ37" s="378"/>
      <c r="AR37" s="378"/>
      <c r="AS37" s="378"/>
      <c r="AT37" s="378"/>
      <c r="AU37" s="378"/>
      <c r="AV37" s="378"/>
      <c r="AW37" s="428"/>
      <c r="AX37" s="429"/>
      <c r="AY37" s="430"/>
      <c r="AZ37" s="312"/>
      <c r="BA37" s="379"/>
      <c r="BB37" s="380"/>
      <c r="BC37" s="312"/>
      <c r="BD37" s="312"/>
      <c r="BE37" s="379"/>
      <c r="BF37" s="314"/>
      <c r="BG37" s="314"/>
      <c r="BH37" s="314"/>
      <c r="BI37" s="314"/>
      <c r="BJ37" s="314"/>
      <c r="BK37" s="288"/>
      <c r="BL37" s="289"/>
      <c r="BM37" s="289"/>
      <c r="BN37" s="289"/>
      <c r="BO37" s="289"/>
      <c r="BP37" s="289"/>
      <c r="BQ37" s="290"/>
      <c r="BR37" s="315"/>
      <c r="BS37" s="316"/>
      <c r="BT37" s="316"/>
      <c r="BU37" s="316"/>
      <c r="BV37" s="316"/>
      <c r="BW37" s="317"/>
      <c r="BX37" s="349"/>
      <c r="BY37" s="350"/>
      <c r="BZ37" s="350"/>
      <c r="CA37" s="350"/>
      <c r="CB37" s="350"/>
      <c r="CC37" s="350"/>
      <c r="CD37" s="351"/>
      <c r="CE37" s="100"/>
      <c r="CF37" s="178" t="str">
        <f t="shared" si="5"/>
        <v/>
      </c>
    </row>
    <row r="38" spans="2:107" ht="25.9" customHeight="1">
      <c r="B38" s="83"/>
      <c r="C38" s="310">
        <v>11</v>
      </c>
      <c r="D38" s="310"/>
      <c r="E38" s="310"/>
      <c r="F38" s="310"/>
      <c r="G38" s="357" t="str">
        <f t="shared" si="0"/>
        <v/>
      </c>
      <c r="H38" s="358"/>
      <c r="I38" s="358"/>
      <c r="J38" s="358"/>
      <c r="K38" s="358"/>
      <c r="L38" s="359"/>
      <c r="M38" s="395"/>
      <c r="N38" s="396"/>
      <c r="O38" s="396"/>
      <c r="P38" s="396"/>
      <c r="Q38" s="396"/>
      <c r="R38" s="396"/>
      <c r="S38" s="397"/>
      <c r="T38" s="395"/>
      <c r="U38" s="396"/>
      <c r="V38" s="396"/>
      <c r="W38" s="396"/>
      <c r="X38" s="396"/>
      <c r="Y38" s="396"/>
      <c r="Z38" s="397"/>
      <c r="AA38" s="361" t="str">
        <f t="shared" si="3"/>
        <v/>
      </c>
      <c r="AB38" s="361"/>
      <c r="AC38" s="361"/>
      <c r="AD38" s="361"/>
      <c r="AE38" s="361"/>
      <c r="AF38" s="361"/>
      <c r="AG38" s="361"/>
      <c r="AH38" s="361" t="str">
        <f t="shared" si="6"/>
        <v/>
      </c>
      <c r="AI38" s="361"/>
      <c r="AJ38" s="361"/>
      <c r="AK38" s="361"/>
      <c r="AL38" s="361"/>
      <c r="AM38" s="361"/>
      <c r="AN38" s="361"/>
      <c r="AO38" s="378"/>
      <c r="AP38" s="378"/>
      <c r="AQ38" s="378"/>
      <c r="AR38" s="378"/>
      <c r="AS38" s="378"/>
      <c r="AT38" s="378"/>
      <c r="AU38" s="378"/>
      <c r="AV38" s="378"/>
      <c r="AW38" s="428"/>
      <c r="AX38" s="429"/>
      <c r="AY38" s="430"/>
      <c r="AZ38" s="312"/>
      <c r="BA38" s="379"/>
      <c r="BB38" s="380"/>
      <c r="BC38" s="312"/>
      <c r="BD38" s="312"/>
      <c r="BE38" s="379"/>
      <c r="BF38" s="314"/>
      <c r="BG38" s="314"/>
      <c r="BH38" s="314"/>
      <c r="BI38" s="314"/>
      <c r="BJ38" s="314"/>
      <c r="BK38" s="288"/>
      <c r="BL38" s="289"/>
      <c r="BM38" s="289"/>
      <c r="BN38" s="289"/>
      <c r="BO38" s="289"/>
      <c r="BP38" s="289"/>
      <c r="BQ38" s="290"/>
      <c r="BR38" s="315"/>
      <c r="BS38" s="316"/>
      <c r="BT38" s="316"/>
      <c r="BU38" s="316"/>
      <c r="BV38" s="316"/>
      <c r="BW38" s="317"/>
      <c r="BX38" s="349"/>
      <c r="BY38" s="350"/>
      <c r="BZ38" s="350"/>
      <c r="CA38" s="350"/>
      <c r="CB38" s="350"/>
      <c r="CC38" s="350"/>
      <c r="CD38" s="351"/>
      <c r="CE38" s="100"/>
      <c r="CF38" s="178" t="str">
        <f t="shared" si="5"/>
        <v/>
      </c>
    </row>
    <row r="39" spans="2:107" ht="25.9" customHeight="1">
      <c r="B39" s="83"/>
      <c r="C39" s="310">
        <v>12</v>
      </c>
      <c r="D39" s="310"/>
      <c r="E39" s="310"/>
      <c r="F39" s="310"/>
      <c r="G39" s="357" t="str">
        <f t="shared" si="0"/>
        <v/>
      </c>
      <c r="H39" s="358"/>
      <c r="I39" s="358"/>
      <c r="J39" s="358"/>
      <c r="K39" s="358"/>
      <c r="L39" s="359"/>
      <c r="M39" s="395"/>
      <c r="N39" s="396"/>
      <c r="O39" s="396"/>
      <c r="P39" s="396"/>
      <c r="Q39" s="396"/>
      <c r="R39" s="396"/>
      <c r="S39" s="397"/>
      <c r="T39" s="395"/>
      <c r="U39" s="396"/>
      <c r="V39" s="396"/>
      <c r="W39" s="396"/>
      <c r="X39" s="396"/>
      <c r="Y39" s="396"/>
      <c r="Z39" s="397"/>
      <c r="AA39" s="361" t="str">
        <f t="shared" si="3"/>
        <v/>
      </c>
      <c r="AB39" s="361"/>
      <c r="AC39" s="361"/>
      <c r="AD39" s="361"/>
      <c r="AE39" s="361"/>
      <c r="AF39" s="361"/>
      <c r="AG39" s="361"/>
      <c r="AH39" s="361" t="str">
        <f t="shared" si="6"/>
        <v/>
      </c>
      <c r="AI39" s="361"/>
      <c r="AJ39" s="361"/>
      <c r="AK39" s="361"/>
      <c r="AL39" s="361"/>
      <c r="AM39" s="361"/>
      <c r="AN39" s="361"/>
      <c r="AO39" s="378"/>
      <c r="AP39" s="378"/>
      <c r="AQ39" s="378"/>
      <c r="AR39" s="378"/>
      <c r="AS39" s="378"/>
      <c r="AT39" s="378"/>
      <c r="AU39" s="378"/>
      <c r="AV39" s="378"/>
      <c r="AW39" s="428"/>
      <c r="AX39" s="429"/>
      <c r="AY39" s="430"/>
      <c r="AZ39" s="312"/>
      <c r="BA39" s="379"/>
      <c r="BB39" s="380"/>
      <c r="BC39" s="312"/>
      <c r="BD39" s="312"/>
      <c r="BE39" s="379"/>
      <c r="BF39" s="314"/>
      <c r="BG39" s="314"/>
      <c r="BH39" s="314"/>
      <c r="BI39" s="314"/>
      <c r="BJ39" s="314"/>
      <c r="BK39" s="288"/>
      <c r="BL39" s="289"/>
      <c r="BM39" s="289"/>
      <c r="BN39" s="289"/>
      <c r="BO39" s="289"/>
      <c r="BP39" s="289"/>
      <c r="BQ39" s="290"/>
      <c r="BR39" s="315"/>
      <c r="BS39" s="316"/>
      <c r="BT39" s="316"/>
      <c r="BU39" s="316"/>
      <c r="BV39" s="316"/>
      <c r="BW39" s="317"/>
      <c r="BX39" s="349"/>
      <c r="BY39" s="350"/>
      <c r="BZ39" s="350"/>
      <c r="CA39" s="350"/>
      <c r="CB39" s="350"/>
      <c r="CC39" s="350"/>
      <c r="CD39" s="351"/>
      <c r="CE39" s="100"/>
      <c r="CF39" s="178" t="str">
        <f t="shared" si="5"/>
        <v/>
      </c>
    </row>
    <row r="40" spans="2:107" ht="25.9" customHeight="1">
      <c r="B40" s="83"/>
      <c r="C40" s="310" t="s">
        <v>27</v>
      </c>
      <c r="D40" s="310"/>
      <c r="E40" s="310"/>
      <c r="F40" s="310"/>
      <c r="G40" s="326"/>
      <c r="H40" s="327"/>
      <c r="I40" s="327"/>
      <c r="J40" s="327"/>
      <c r="K40" s="327"/>
      <c r="L40" s="328"/>
      <c r="M40" s="335" t="str">
        <f>IF(基本入力!I37="","",基本入力!I37)</f>
        <v/>
      </c>
      <c r="N40" s="336"/>
      <c r="O40" s="336"/>
      <c r="P40" s="336"/>
      <c r="Q40" s="336"/>
      <c r="R40" s="336"/>
      <c r="S40" s="336"/>
      <c r="T40" s="336"/>
      <c r="U40" s="336"/>
      <c r="V40" s="336"/>
      <c r="W40" s="336"/>
      <c r="X40" s="336"/>
      <c r="Y40" s="336"/>
      <c r="Z40" s="337"/>
      <c r="AA40" s="431" t="str">
        <f>IF(基本入力!Y37="","",基本入力!Y37)</f>
        <v/>
      </c>
      <c r="AB40" s="432"/>
      <c r="AC40" s="432"/>
      <c r="AD40" s="432"/>
      <c r="AE40" s="432"/>
      <c r="AF40" s="432"/>
      <c r="AG40" s="432"/>
      <c r="AH40" s="432"/>
      <c r="AI40" s="432"/>
      <c r="AJ40" s="432"/>
      <c r="AK40" s="432"/>
      <c r="AL40" s="432"/>
      <c r="AM40" s="432"/>
      <c r="AN40" s="433"/>
      <c r="AO40" s="352"/>
      <c r="AP40" s="352"/>
      <c r="AQ40" s="352"/>
      <c r="AR40" s="352"/>
      <c r="AS40" s="352"/>
      <c r="AT40" s="352"/>
      <c r="AU40" s="352"/>
      <c r="AV40" s="352"/>
      <c r="AW40" s="353"/>
      <c r="AX40" s="353"/>
      <c r="AY40" s="353"/>
      <c r="AZ40" s="354"/>
      <c r="BA40" s="355"/>
      <c r="BB40" s="355"/>
      <c r="BC40" s="355"/>
      <c r="BD40" s="355"/>
      <c r="BE40" s="355"/>
      <c r="BF40" s="356"/>
      <c r="BG40" s="356"/>
      <c r="BH40" s="356"/>
      <c r="BI40" s="356"/>
      <c r="BJ40" s="356"/>
      <c r="BK40" s="291"/>
      <c r="BL40" s="292"/>
      <c r="BM40" s="292"/>
      <c r="BN40" s="292"/>
      <c r="BO40" s="292"/>
      <c r="BP40" s="292"/>
      <c r="BQ40" s="293"/>
      <c r="BR40" s="291"/>
      <c r="BS40" s="292"/>
      <c r="BT40" s="292"/>
      <c r="BU40" s="292"/>
      <c r="BV40" s="292"/>
      <c r="BW40" s="293"/>
      <c r="BX40" s="349" t="str">
        <f>IF(基本入力!AR37="","",基本入力!AR37)</f>
        <v/>
      </c>
      <c r="BY40" s="350"/>
      <c r="BZ40" s="350"/>
      <c r="CA40" s="350"/>
      <c r="CB40" s="350"/>
      <c r="CC40" s="350"/>
      <c r="CD40" s="351"/>
      <c r="CE40" s="100"/>
    </row>
    <row r="41" spans="2:107" ht="23.45" customHeight="1">
      <c r="B41" s="83"/>
      <c r="C41" s="294" t="s">
        <v>190</v>
      </c>
      <c r="D41" s="295"/>
      <c r="E41" s="295"/>
      <c r="F41" s="296"/>
      <c r="G41" s="326"/>
      <c r="H41" s="327"/>
      <c r="I41" s="327"/>
      <c r="J41" s="327"/>
      <c r="K41" s="327"/>
      <c r="L41" s="328"/>
      <c r="M41" s="335" t="s">
        <v>103</v>
      </c>
      <c r="N41" s="336"/>
      <c r="O41" s="336"/>
      <c r="P41" s="336"/>
      <c r="Q41" s="336"/>
      <c r="R41" s="336"/>
      <c r="S41" s="336"/>
      <c r="T41" s="336"/>
      <c r="U41" s="336"/>
      <c r="V41" s="336"/>
      <c r="W41" s="336"/>
      <c r="X41" s="336"/>
      <c r="Y41" s="336"/>
      <c r="Z41" s="337"/>
      <c r="AA41" s="431" t="s">
        <v>43</v>
      </c>
      <c r="AB41" s="432"/>
      <c r="AC41" s="432"/>
      <c r="AD41" s="432"/>
      <c r="AE41" s="432"/>
      <c r="AF41" s="432"/>
      <c r="AG41" s="432"/>
      <c r="AH41" s="432"/>
      <c r="AI41" s="432"/>
      <c r="AJ41" s="432"/>
      <c r="AK41" s="432"/>
      <c r="AL41" s="432"/>
      <c r="AM41" s="432"/>
      <c r="AN41" s="433"/>
      <c r="AO41" s="340" t="s">
        <v>191</v>
      </c>
      <c r="AP41" s="341"/>
      <c r="AQ41" s="341"/>
      <c r="AR41" s="341"/>
      <c r="AS41" s="341"/>
      <c r="AT41" s="341"/>
      <c r="AU41" s="341"/>
      <c r="AV41" s="341"/>
      <c r="AW41" s="441" t="s">
        <v>70</v>
      </c>
      <c r="AX41" s="442"/>
      <c r="AY41" s="442"/>
      <c r="AZ41" s="442"/>
      <c r="BA41" s="442"/>
      <c r="BB41" s="345" t="s">
        <v>199</v>
      </c>
      <c r="BC41" s="345"/>
      <c r="BD41" s="345"/>
      <c r="BE41" s="345"/>
      <c r="BF41" s="346">
        <f>SUM('陸上1（総括申込書）'!$J$17:$J$18)</f>
        <v>0</v>
      </c>
      <c r="BG41" s="346"/>
      <c r="BH41" s="346"/>
      <c r="BI41" s="346"/>
      <c r="BJ41" s="346"/>
      <c r="BK41" s="323" t="s">
        <v>368</v>
      </c>
      <c r="BL41" s="323"/>
      <c r="BM41" s="346">
        <f>SUM('陸上1（総括申込書）'!$K$17:$K$18)</f>
        <v>0</v>
      </c>
      <c r="BN41" s="346"/>
      <c r="BO41" s="346"/>
      <c r="BP41" s="346"/>
      <c r="BQ41" s="346"/>
      <c r="BR41" s="346"/>
      <c r="BS41" s="323" t="s">
        <v>39</v>
      </c>
      <c r="BT41" s="323"/>
      <c r="BV41" s="323"/>
      <c r="BW41" s="324">
        <f>SUM($BM$41:$BR$47)</f>
        <v>0</v>
      </c>
      <c r="BX41" s="324"/>
      <c r="BY41" s="324"/>
      <c r="BZ41" s="324"/>
      <c r="CA41" s="324"/>
      <c r="CB41" s="324"/>
      <c r="CC41" s="323" t="s">
        <v>39</v>
      </c>
      <c r="CD41" s="323"/>
      <c r="CE41" s="100"/>
      <c r="CK41" s="12"/>
      <c r="CL41" s="12"/>
      <c r="CM41" s="216"/>
      <c r="CN41" s="216"/>
      <c r="CO41" s="216"/>
      <c r="CP41" s="203"/>
      <c r="CQ41" s="110"/>
      <c r="CR41" s="110"/>
      <c r="CS41" s="110"/>
      <c r="CT41" s="110"/>
      <c r="CU41" s="110"/>
      <c r="CV41" s="110"/>
      <c r="CW41" s="110"/>
      <c r="CX41" s="110"/>
      <c r="CY41" s="110"/>
      <c r="CZ41" s="110"/>
      <c r="DA41" s="110"/>
      <c r="DB41" s="12"/>
      <c r="DC41" s="12"/>
    </row>
    <row r="42" spans="2:107" ht="25.9" customHeight="1">
      <c r="B42" s="83"/>
      <c r="C42" s="332"/>
      <c r="D42" s="333"/>
      <c r="E42" s="333"/>
      <c r="F42" s="334"/>
      <c r="G42" s="326"/>
      <c r="H42" s="327"/>
      <c r="I42" s="327"/>
      <c r="J42" s="327"/>
      <c r="K42" s="327"/>
      <c r="L42" s="328"/>
      <c r="M42" s="329" t="str">
        <f>IF(基本入力!$I$41="","",基本入力!$I$41)</f>
        <v/>
      </c>
      <c r="N42" s="330"/>
      <c r="O42" s="330"/>
      <c r="P42" s="330"/>
      <c r="Q42" s="330"/>
      <c r="R42" s="330"/>
      <c r="S42" s="330"/>
      <c r="T42" s="330"/>
      <c r="U42" s="330"/>
      <c r="V42" s="330"/>
      <c r="W42" s="330"/>
      <c r="X42" s="330"/>
      <c r="Y42" s="330"/>
      <c r="Z42" s="331"/>
      <c r="AA42" s="401" t="str">
        <f>IF(基本入力!$Y$41="","",基本入力!$Y$41)</f>
        <v/>
      </c>
      <c r="AB42" s="402"/>
      <c r="AC42" s="402"/>
      <c r="AD42" s="402"/>
      <c r="AE42" s="402"/>
      <c r="AF42" s="402"/>
      <c r="AG42" s="402"/>
      <c r="AH42" s="402"/>
      <c r="AI42" s="402"/>
      <c r="AJ42" s="402"/>
      <c r="AK42" s="402"/>
      <c r="AL42" s="402"/>
      <c r="AM42" s="402"/>
      <c r="AN42" s="403"/>
      <c r="AO42" s="310" t="str">
        <f>IF(基本入力!$AR$41="","",基本入力!$AR$41)</f>
        <v/>
      </c>
      <c r="AP42" s="310"/>
      <c r="AQ42" s="310"/>
      <c r="AR42" s="310"/>
      <c r="AS42" s="310"/>
      <c r="AT42" s="310"/>
      <c r="AU42" s="310"/>
      <c r="AV42" s="310"/>
      <c r="AW42" s="12"/>
      <c r="AX42" s="12"/>
      <c r="AY42" s="12"/>
      <c r="AZ42" s="12"/>
      <c r="BA42" s="12"/>
      <c r="BB42" s="347" t="s">
        <v>23</v>
      </c>
      <c r="BC42" s="347"/>
      <c r="BD42" s="347"/>
      <c r="BE42" s="347"/>
      <c r="BF42" s="348">
        <f>SUM('陸上1（総括申込書）'!$J$19:$J$20)</f>
        <v>0</v>
      </c>
      <c r="BG42" s="348"/>
      <c r="BH42" s="348"/>
      <c r="BI42" s="348"/>
      <c r="BJ42" s="348"/>
      <c r="BK42" s="303" t="s">
        <v>368</v>
      </c>
      <c r="BL42" s="303"/>
      <c r="BM42" s="346">
        <f>SUM('陸上1（総括申込書）'!$K$19:$K$20)</f>
        <v>0</v>
      </c>
      <c r="BN42" s="346"/>
      <c r="BO42" s="346"/>
      <c r="BP42" s="346"/>
      <c r="BQ42" s="346"/>
      <c r="BR42" s="346"/>
      <c r="BS42" s="303" t="s">
        <v>39</v>
      </c>
      <c r="BT42" s="303"/>
      <c r="BV42" s="303"/>
      <c r="BW42" s="325"/>
      <c r="BX42" s="325"/>
      <c r="BY42" s="325"/>
      <c r="BZ42" s="325"/>
      <c r="CA42" s="325"/>
      <c r="CB42" s="325"/>
      <c r="CC42" s="303"/>
      <c r="CD42" s="303"/>
      <c r="CE42" s="84"/>
      <c r="CI42" s="179"/>
      <c r="CK42" s="12"/>
      <c r="CL42" s="12"/>
      <c r="CM42" s="216"/>
      <c r="CN42" s="216"/>
      <c r="CO42" s="216"/>
      <c r="CP42" s="203"/>
      <c r="CQ42" s="110"/>
      <c r="CR42" s="110"/>
      <c r="CS42" s="110"/>
      <c r="CT42" s="110"/>
      <c r="CU42" s="110"/>
      <c r="CV42" s="110"/>
      <c r="CW42" s="110"/>
      <c r="CX42" s="110"/>
      <c r="CY42" s="110"/>
      <c r="CZ42" s="110"/>
      <c r="DA42" s="110"/>
      <c r="DB42" s="12"/>
      <c r="DC42" s="12"/>
    </row>
    <row r="43" spans="2:107" ht="25.9" customHeight="1">
      <c r="B43" s="83"/>
      <c r="C43" s="297"/>
      <c r="D43" s="298"/>
      <c r="E43" s="298"/>
      <c r="F43" s="299"/>
      <c r="G43" s="342"/>
      <c r="H43" s="343"/>
      <c r="I43" s="343"/>
      <c r="J43" s="343"/>
      <c r="K43" s="343"/>
      <c r="L43" s="344"/>
      <c r="M43" s="329" t="str">
        <f>IF(基本入力!$I$43="","",基本入力!$I$43)</f>
        <v/>
      </c>
      <c r="N43" s="330"/>
      <c r="O43" s="330"/>
      <c r="P43" s="330"/>
      <c r="Q43" s="330"/>
      <c r="R43" s="330"/>
      <c r="S43" s="330"/>
      <c r="T43" s="330"/>
      <c r="U43" s="330"/>
      <c r="V43" s="330"/>
      <c r="W43" s="330"/>
      <c r="X43" s="330"/>
      <c r="Y43" s="330"/>
      <c r="Z43" s="331"/>
      <c r="AA43" s="401" t="str">
        <f>IF(基本入力!$Y$43="","",基本入力!$Y$43)</f>
        <v/>
      </c>
      <c r="AB43" s="402"/>
      <c r="AC43" s="402"/>
      <c r="AD43" s="402"/>
      <c r="AE43" s="402"/>
      <c r="AF43" s="402"/>
      <c r="AG43" s="402"/>
      <c r="AH43" s="402"/>
      <c r="AI43" s="402"/>
      <c r="AJ43" s="402"/>
      <c r="AK43" s="402"/>
      <c r="AL43" s="402"/>
      <c r="AM43" s="402"/>
      <c r="AN43" s="403"/>
      <c r="AO43" s="310" t="str">
        <f>IF(基本入力!$AR$43="","",基本入力!$AR$43)</f>
        <v/>
      </c>
      <c r="AP43" s="310"/>
      <c r="AQ43" s="310"/>
      <c r="AR43" s="310"/>
      <c r="AS43" s="310"/>
      <c r="AT43" s="310"/>
      <c r="AU43" s="310"/>
      <c r="AV43" s="310"/>
      <c r="BB43" s="347" t="s">
        <v>109</v>
      </c>
      <c r="BC43" s="347"/>
      <c r="BD43" s="347"/>
      <c r="BE43" s="347"/>
      <c r="BF43" s="348">
        <f>SUM('陸上1（総括申込書）'!$J$21:$J$22)</f>
        <v>0</v>
      </c>
      <c r="BG43" s="348"/>
      <c r="BH43" s="348"/>
      <c r="BI43" s="348"/>
      <c r="BJ43" s="348"/>
      <c r="BK43" s="303" t="s">
        <v>368</v>
      </c>
      <c r="BL43" s="303"/>
      <c r="BM43" s="346">
        <f>SUM('陸上1（総括申込書）'!$K$21:$K$22)</f>
        <v>0</v>
      </c>
      <c r="BN43" s="346"/>
      <c r="BO43" s="346"/>
      <c r="BP43" s="346"/>
      <c r="BQ43" s="346"/>
      <c r="BR43" s="346"/>
      <c r="BS43" s="303" t="s">
        <v>39</v>
      </c>
      <c r="BT43" s="303"/>
      <c r="CE43" s="84"/>
    </row>
    <row r="44" spans="2:107" ht="6" customHeight="1">
      <c r="B44" s="83"/>
      <c r="BB44" s="347" t="s">
        <v>369</v>
      </c>
      <c r="BC44" s="347"/>
      <c r="BD44" s="347"/>
      <c r="BE44" s="347"/>
      <c r="BF44" s="446">
        <f>SUM('陸上1（総括申込書）'!$J$23:$J$24)</f>
        <v>0</v>
      </c>
      <c r="BG44" s="446"/>
      <c r="BH44" s="446"/>
      <c r="BI44" s="446"/>
      <c r="BJ44" s="446"/>
      <c r="BK44" s="303" t="s">
        <v>368</v>
      </c>
      <c r="BL44" s="303"/>
      <c r="BM44" s="443">
        <f>SUM('陸上1（総括申込書）'!$K$23:$K$24)</f>
        <v>0</v>
      </c>
      <c r="BN44" s="443"/>
      <c r="BO44" s="443"/>
      <c r="BP44" s="443"/>
      <c r="BQ44" s="443"/>
      <c r="BR44" s="443"/>
      <c r="BS44" s="303" t="s">
        <v>39</v>
      </c>
      <c r="BT44" s="303"/>
      <c r="CE44" s="101"/>
    </row>
    <row r="45" spans="2:107" ht="18" customHeight="1">
      <c r="B45" s="83"/>
      <c r="BB45" s="347"/>
      <c r="BC45" s="347"/>
      <c r="BD45" s="347"/>
      <c r="BE45" s="347"/>
      <c r="BF45" s="348"/>
      <c r="BG45" s="348"/>
      <c r="BH45" s="348"/>
      <c r="BI45" s="348"/>
      <c r="BJ45" s="348"/>
      <c r="BK45" s="303"/>
      <c r="BL45" s="303"/>
      <c r="BM45" s="348"/>
      <c r="BN45" s="348"/>
      <c r="BO45" s="348"/>
      <c r="BP45" s="348"/>
      <c r="BQ45" s="348"/>
      <c r="BR45" s="348"/>
      <c r="BS45" s="303"/>
      <c r="BT45" s="303"/>
      <c r="CE45" s="84"/>
    </row>
    <row r="46" spans="2:107" ht="6" customHeight="1">
      <c r="B46" s="83"/>
      <c r="BB46" s="347" t="s">
        <v>370</v>
      </c>
      <c r="BC46" s="347"/>
      <c r="BD46" s="347"/>
      <c r="BE46" s="347"/>
      <c r="BF46" s="443">
        <f>IF('陸上1（総括申込書）'!$J$25="","",'陸上1（総括申込書）'!$J$25)</f>
        <v>0</v>
      </c>
      <c r="BG46" s="443"/>
      <c r="BH46" s="443"/>
      <c r="BI46" s="443"/>
      <c r="BJ46" s="443"/>
      <c r="BK46" s="303" t="s">
        <v>368</v>
      </c>
      <c r="BL46" s="303"/>
      <c r="BM46" s="444" t="str">
        <f>IF('陸上1（総括申込書）'!$K$25=0,"",'陸上1（総括申込書）'!$K$25)</f>
        <v>-</v>
      </c>
      <c r="BN46" s="444"/>
      <c r="BO46" s="444"/>
      <c r="BP46" s="444"/>
      <c r="BQ46" s="444"/>
      <c r="BR46" s="444"/>
      <c r="BS46" s="303" t="s">
        <v>39</v>
      </c>
      <c r="BT46" s="303"/>
      <c r="CE46" s="84"/>
    </row>
    <row r="47" spans="2:107" ht="18" customHeight="1">
      <c r="B47" s="83"/>
      <c r="C47" s="320" t="str">
        <f>IF(基本入力!I47="","",基本入力!I47)</f>
        <v/>
      </c>
      <c r="D47" s="320"/>
      <c r="E47" s="320"/>
      <c r="F47" s="320"/>
      <c r="G47" s="320"/>
      <c r="H47" s="320"/>
      <c r="I47" s="320"/>
      <c r="J47" s="320"/>
      <c r="K47" s="320"/>
      <c r="L47" s="320"/>
      <c r="M47" s="320"/>
      <c r="N47" s="320"/>
      <c r="O47" s="320"/>
      <c r="P47" s="320"/>
      <c r="Q47" s="320"/>
      <c r="R47" s="320"/>
      <c r="S47" s="320"/>
      <c r="BB47" s="347"/>
      <c r="BC47" s="347"/>
      <c r="BD47" s="347"/>
      <c r="BE47" s="347"/>
      <c r="BF47" s="348"/>
      <c r="BG47" s="348"/>
      <c r="BH47" s="348"/>
      <c r="BI47" s="348"/>
      <c r="BJ47" s="348"/>
      <c r="BK47" s="303"/>
      <c r="BL47" s="303"/>
      <c r="BM47" s="445"/>
      <c r="BN47" s="445"/>
      <c r="BO47" s="445"/>
      <c r="BP47" s="445"/>
      <c r="BQ47" s="445"/>
      <c r="BR47" s="445"/>
      <c r="BS47" s="303"/>
      <c r="BT47" s="303"/>
      <c r="CE47" s="84"/>
    </row>
    <row r="48" spans="2:107" ht="18" customHeight="1">
      <c r="B48" s="83"/>
      <c r="C48" s="321" t="s">
        <v>192</v>
      </c>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B48" s="322" t="s">
        <v>193</v>
      </c>
      <c r="AC48" s="322"/>
      <c r="CE48" s="84"/>
    </row>
    <row r="49" spans="2:83" ht="18" customHeight="1">
      <c r="B49" s="83"/>
      <c r="C49" s="321" t="s">
        <v>66</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B49" s="322" t="s">
        <v>193</v>
      </c>
      <c r="AC49" s="322"/>
      <c r="CE49" s="84"/>
    </row>
    <row r="50" spans="2:83" ht="6" customHeight="1">
      <c r="B50" s="83"/>
      <c r="CE50" s="84"/>
    </row>
    <row r="51" spans="2:83" ht="31.9" customHeight="1">
      <c r="B51" s="83"/>
      <c r="R51" s="304" t="str">
        <f>IF($AN$18="","",$AN$18)</f>
        <v/>
      </c>
      <c r="S51" s="304"/>
      <c r="T51" s="304"/>
      <c r="U51" s="304"/>
      <c r="V51" s="304"/>
      <c r="W51" s="304"/>
      <c r="X51" s="304"/>
      <c r="Y51" s="304"/>
      <c r="Z51" s="304"/>
      <c r="AA51" s="304"/>
      <c r="AB51" s="304"/>
      <c r="AC51" s="304"/>
      <c r="AD51" s="39"/>
      <c r="AE51" s="305" t="s">
        <v>201</v>
      </c>
      <c r="AF51" s="305"/>
      <c r="AG51" s="305"/>
      <c r="AH51" s="305"/>
      <c r="AI51" s="305"/>
      <c r="AJ51" s="305"/>
      <c r="AK51" s="305"/>
      <c r="AL51" s="305"/>
      <c r="AM51" s="305"/>
      <c r="AN51" s="305"/>
      <c r="AO51" s="305"/>
      <c r="AP51" s="305"/>
      <c r="AQ51" s="305"/>
      <c r="AR51" s="305"/>
      <c r="AS51" s="305"/>
      <c r="AT51" s="305"/>
      <c r="AU51" s="12"/>
      <c r="AV51" s="306" t="str">
        <f>IF(基本入力!$O$31="","",基本入力!$O$31)</f>
        <v/>
      </c>
      <c r="AW51" s="306"/>
      <c r="AX51" s="306"/>
      <c r="AY51" s="306"/>
      <c r="AZ51" s="306"/>
      <c r="BA51" s="306"/>
      <c r="BB51" s="306"/>
      <c r="BC51" s="306"/>
      <c r="BD51" s="306"/>
      <c r="BE51" s="306"/>
      <c r="BF51" s="306"/>
      <c r="BG51" s="306"/>
      <c r="BH51" s="306"/>
      <c r="BI51" s="306"/>
      <c r="BJ51" s="306"/>
      <c r="BK51" s="306"/>
      <c r="BL51" s="306"/>
      <c r="BM51" s="306"/>
      <c r="BN51" s="306"/>
      <c r="BO51" s="306"/>
      <c r="BP51" s="306"/>
      <c r="BQ51" s="306"/>
      <c r="BR51" s="306"/>
      <c r="BS51" s="306"/>
      <c r="BT51" s="306"/>
      <c r="BV51" s="322"/>
      <c r="BW51" s="322"/>
      <c r="CE51" s="84"/>
    </row>
    <row r="52" spans="2:83" ht="6" customHeight="1">
      <c r="B52" s="83"/>
      <c r="R52" s="40"/>
      <c r="S52" s="40"/>
      <c r="T52" s="40"/>
      <c r="U52" s="40"/>
      <c r="V52" s="40"/>
      <c r="W52" s="40"/>
      <c r="X52" s="40"/>
      <c r="Y52" s="40"/>
      <c r="Z52" s="40"/>
      <c r="AA52" s="40"/>
      <c r="AB52" s="40"/>
      <c r="AC52" s="40"/>
      <c r="AD52" s="40"/>
      <c r="AE52" s="12"/>
      <c r="AF52" s="12"/>
      <c r="AG52" s="12"/>
      <c r="AH52" s="12"/>
      <c r="AI52" s="12"/>
      <c r="AJ52" s="12"/>
      <c r="AK52" s="12"/>
      <c r="AL52" s="12"/>
      <c r="AM52" s="12"/>
      <c r="AN52" s="12"/>
      <c r="AO52" s="12"/>
      <c r="AP52" s="12"/>
      <c r="AQ52" s="12"/>
      <c r="AR52" s="12"/>
      <c r="AS52" s="12"/>
      <c r="AT52" s="12"/>
      <c r="AU52" s="12"/>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CE52" s="84"/>
    </row>
    <row r="53" spans="2:83" ht="31.9" customHeight="1">
      <c r="B53" s="83"/>
      <c r="R53" s="304" t="str">
        <f>IF($AN$18="","",$AN$18)</f>
        <v/>
      </c>
      <c r="S53" s="304"/>
      <c r="T53" s="304"/>
      <c r="U53" s="304"/>
      <c r="V53" s="304"/>
      <c r="W53" s="304"/>
      <c r="X53" s="304"/>
      <c r="Y53" s="304"/>
      <c r="Z53" s="304"/>
      <c r="AA53" s="304"/>
      <c r="AB53" s="304"/>
      <c r="AC53" s="304"/>
      <c r="AD53" s="39"/>
      <c r="AE53" s="305" t="s">
        <v>40</v>
      </c>
      <c r="AF53" s="305"/>
      <c r="AG53" s="305"/>
      <c r="AH53" s="305"/>
      <c r="AI53" s="305"/>
      <c r="AJ53" s="305"/>
      <c r="AK53" s="305"/>
      <c r="AL53" s="305"/>
      <c r="AM53" s="305"/>
      <c r="AN53" s="305"/>
      <c r="AO53" s="305"/>
      <c r="AP53" s="305"/>
      <c r="AQ53" s="305"/>
      <c r="AR53" s="305"/>
      <c r="AS53" s="305"/>
      <c r="AT53" s="305"/>
      <c r="AU53" s="12"/>
      <c r="AV53" s="306" t="str">
        <f>IF(基本入力!$O$33="","",基本入力!$O$33)</f>
        <v/>
      </c>
      <c r="AW53" s="306"/>
      <c r="AX53" s="306"/>
      <c r="AY53" s="306"/>
      <c r="AZ53" s="306"/>
      <c r="BA53" s="306"/>
      <c r="BB53" s="306"/>
      <c r="BC53" s="306"/>
      <c r="BD53" s="306"/>
      <c r="BE53" s="306"/>
      <c r="BF53" s="306"/>
      <c r="BG53" s="306"/>
      <c r="BH53" s="306"/>
      <c r="BI53" s="306"/>
      <c r="BJ53" s="306"/>
      <c r="BK53" s="306"/>
      <c r="BL53" s="306"/>
      <c r="BM53" s="306"/>
      <c r="BN53" s="306"/>
      <c r="BO53" s="306"/>
      <c r="BP53" s="306"/>
      <c r="BQ53" s="306"/>
      <c r="BR53" s="306"/>
      <c r="BS53" s="306"/>
      <c r="BT53" s="306"/>
      <c r="BV53" s="322"/>
      <c r="BW53" s="322"/>
      <c r="CE53" s="84"/>
    </row>
    <row r="54" spans="2:83">
      <c r="B54" s="83"/>
      <c r="CE54" s="84"/>
    </row>
    <row r="55" spans="2:83">
      <c r="B55" s="83"/>
      <c r="CE55" s="84"/>
    </row>
    <row r="56" spans="2:83">
      <c r="B56" s="83"/>
      <c r="CE56" s="84"/>
    </row>
    <row r="57" spans="2:83">
      <c r="B57" s="83"/>
      <c r="CE57" s="84"/>
    </row>
    <row r="58" spans="2:83">
      <c r="B58" s="83"/>
      <c r="CE58" s="84"/>
    </row>
    <row r="59" spans="2:83">
      <c r="B59" s="83"/>
      <c r="CE59" s="84"/>
    </row>
    <row r="60" spans="2:83">
      <c r="B60" s="83"/>
      <c r="CE60" s="84"/>
    </row>
    <row r="61" spans="2:83" ht="20.25" customHeight="1">
      <c r="B61" s="83"/>
      <c r="C61" s="389"/>
      <c r="D61" s="389"/>
      <c r="E61" s="389"/>
      <c r="F61" s="389"/>
      <c r="G61" s="389"/>
      <c r="H61" s="389"/>
      <c r="I61" s="389"/>
      <c r="J61" s="389"/>
      <c r="K61" s="389"/>
      <c r="L61" s="389"/>
      <c r="M61" s="389"/>
      <c r="N61" s="389"/>
      <c r="O61" s="389"/>
      <c r="P61" s="389"/>
      <c r="Q61" s="389"/>
      <c r="R61" s="389"/>
      <c r="BZ61" s="390" t="s">
        <v>59</v>
      </c>
      <c r="CA61" s="390"/>
      <c r="CB61" s="390"/>
      <c r="CC61" s="390"/>
      <c r="CD61" s="390"/>
      <c r="CE61" s="94"/>
    </row>
    <row r="62" spans="2:83" ht="21.75" customHeight="1">
      <c r="B62" s="83"/>
      <c r="C62" s="389"/>
      <c r="D62" s="389"/>
      <c r="E62" s="389"/>
      <c r="F62" s="389"/>
      <c r="G62" s="389"/>
      <c r="H62" s="389"/>
      <c r="I62" s="389"/>
      <c r="J62" s="389"/>
      <c r="K62" s="389"/>
      <c r="L62" s="389"/>
      <c r="M62" s="389"/>
      <c r="N62" s="389"/>
      <c r="O62" s="389"/>
      <c r="P62" s="389"/>
      <c r="Q62" s="389"/>
      <c r="R62" s="389"/>
      <c r="CE62" s="84"/>
    </row>
    <row r="63" spans="2:83" ht="21" customHeight="1">
      <c r="B63" s="83"/>
      <c r="C63" s="425" t="str">
        <f>IF($C$16="","",$C$16)</f>
        <v>第51回広島県民スポーツ大会　陸上競技参加者名簿</v>
      </c>
      <c r="D63" s="425"/>
      <c r="E63" s="425"/>
      <c r="F63" s="425"/>
      <c r="G63" s="425"/>
      <c r="H63" s="425"/>
      <c r="I63" s="425"/>
      <c r="J63" s="425"/>
      <c r="K63" s="425"/>
      <c r="L63" s="425"/>
      <c r="M63" s="425"/>
      <c r="N63" s="425"/>
      <c r="O63" s="425"/>
      <c r="P63" s="425"/>
      <c r="Q63" s="425"/>
      <c r="R63" s="425"/>
      <c r="S63" s="425"/>
      <c r="T63" s="425"/>
      <c r="U63" s="425"/>
      <c r="V63" s="425"/>
      <c r="W63" s="425"/>
      <c r="X63" s="425"/>
      <c r="Y63" s="425"/>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5"/>
      <c r="AX63" s="425"/>
      <c r="AY63" s="425"/>
      <c r="AZ63" s="425"/>
      <c r="BA63" s="425"/>
      <c r="BB63" s="425"/>
      <c r="BC63" s="425"/>
      <c r="BD63" s="425"/>
      <c r="BE63" s="425"/>
      <c r="BF63" s="425"/>
      <c r="BG63" s="425"/>
      <c r="BH63" s="425"/>
      <c r="BI63" s="425"/>
      <c r="BJ63" s="425"/>
      <c r="BK63" s="425"/>
      <c r="BL63" s="425"/>
      <c r="BM63" s="425"/>
      <c r="BN63" s="425"/>
      <c r="BO63" s="425"/>
      <c r="BP63" s="425"/>
      <c r="BQ63" s="425"/>
      <c r="BR63" s="425"/>
      <c r="BS63" s="425"/>
      <c r="BT63" s="425"/>
      <c r="BU63" s="425"/>
      <c r="BV63" s="425"/>
      <c r="BW63" s="425"/>
      <c r="BX63" s="425"/>
      <c r="BY63" s="425"/>
      <c r="BZ63" s="425"/>
      <c r="CA63" s="425"/>
      <c r="CB63" s="425"/>
      <c r="CC63" s="425"/>
      <c r="CD63" s="425"/>
      <c r="CE63" s="95"/>
    </row>
    <row r="64" spans="2:83" ht="10.5" customHeight="1">
      <c r="B64" s="83"/>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95"/>
    </row>
    <row r="65" spans="2:85" ht="24.6" customHeight="1">
      <c r="B65" s="83"/>
      <c r="C65" s="391" t="s">
        <v>68</v>
      </c>
      <c r="D65" s="391"/>
      <c r="E65" s="391"/>
      <c r="F65" s="391"/>
      <c r="G65" s="391"/>
      <c r="H65" s="391"/>
      <c r="I65" s="391"/>
      <c r="J65" s="391"/>
      <c r="K65" s="391"/>
      <c r="L65" s="391"/>
      <c r="M65" s="391"/>
      <c r="N65" s="391"/>
      <c r="O65" s="34"/>
      <c r="P65" s="392" t="str">
        <f>IF($P$18="","",$P$18)</f>
        <v/>
      </c>
      <c r="Q65" s="392"/>
      <c r="R65" s="392"/>
      <c r="S65" s="392"/>
      <c r="T65" s="392"/>
      <c r="U65" s="392"/>
      <c r="V65" s="392"/>
      <c r="W65" s="392"/>
      <c r="X65" s="392"/>
      <c r="Y65" s="392"/>
      <c r="Z65" s="392"/>
      <c r="AA65" s="392"/>
      <c r="AB65" s="392"/>
      <c r="AC65" s="392"/>
      <c r="AD65" s="392"/>
      <c r="AE65" s="392"/>
      <c r="AF65" s="392"/>
      <c r="AG65" s="392"/>
      <c r="AH65" s="392"/>
      <c r="AI65" s="392"/>
      <c r="AJ65" s="392"/>
      <c r="AK65" s="392"/>
      <c r="AM65" s="11" t="s">
        <v>32</v>
      </c>
      <c r="AN65" s="393" t="str">
        <f>IF($AN$18="","",$AN$18)</f>
        <v/>
      </c>
      <c r="AO65" s="393"/>
      <c r="AP65" s="393"/>
      <c r="AQ65" s="393"/>
      <c r="AR65" s="393"/>
      <c r="AS65" s="393"/>
      <c r="AT65" s="393"/>
      <c r="AU65" s="11" t="s">
        <v>34</v>
      </c>
      <c r="AW65" s="34" t="s">
        <v>69</v>
      </c>
      <c r="AX65" s="34"/>
      <c r="AY65" s="34"/>
      <c r="AZ65" s="34"/>
      <c r="BA65" s="34"/>
      <c r="BB65" s="34"/>
      <c r="BC65" s="34"/>
      <c r="BD65" s="34"/>
      <c r="BE65" s="34"/>
      <c r="BF65" s="34"/>
      <c r="BG65" s="34"/>
      <c r="BH65" s="394" t="str">
        <f>IF(基本入力!I21="","",基本入力!I21)</f>
        <v/>
      </c>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96"/>
    </row>
    <row r="66" spans="2:85" ht="24.6" customHeight="1">
      <c r="B66" s="83"/>
      <c r="C66" s="391" t="s">
        <v>210</v>
      </c>
      <c r="D66" s="391"/>
      <c r="E66" s="391"/>
      <c r="F66" s="391"/>
      <c r="G66" s="391"/>
      <c r="H66" s="391"/>
      <c r="I66" s="391"/>
      <c r="J66" s="391"/>
      <c r="K66" s="391"/>
      <c r="L66" s="391"/>
      <c r="M66" s="391"/>
      <c r="N66" s="391"/>
      <c r="O66" s="34"/>
      <c r="P66" s="381" t="s">
        <v>33</v>
      </c>
      <c r="Q66" s="381"/>
      <c r="R66" s="426" t="str">
        <f>IF(基本入力!$I$23="","",基本入力!$I$23)</f>
        <v/>
      </c>
      <c r="S66" s="426"/>
      <c r="T66" s="426"/>
      <c r="U66" s="426"/>
      <c r="V66" s="426"/>
      <c r="W66" s="426"/>
      <c r="X66" s="426"/>
      <c r="Y66" s="108"/>
      <c r="Z66" s="382" t="str">
        <f>IF(基本入力!$O$23="","",基本入力!$O$23)</f>
        <v/>
      </c>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2"/>
      <c r="AY66" s="382"/>
      <c r="AZ66" s="382"/>
      <c r="BA66" s="382"/>
      <c r="BB66" s="382"/>
      <c r="BC66" s="382"/>
      <c r="BD66" s="382"/>
      <c r="BE66" s="111"/>
      <c r="BK66" s="440" t="s">
        <v>212</v>
      </c>
      <c r="BL66" s="440"/>
      <c r="BM66" s="440"/>
      <c r="BN66" s="440"/>
      <c r="BO66" s="440"/>
      <c r="BP66" s="440"/>
      <c r="BQ66" s="440"/>
      <c r="BR66" s="374" t="str">
        <f>IF(基本入力!$I$25="","",基本入力!$I$25)</f>
        <v/>
      </c>
      <c r="BS66" s="374"/>
      <c r="BT66" s="374"/>
      <c r="BU66" s="374"/>
      <c r="BV66" s="374"/>
      <c r="BW66" s="374"/>
      <c r="BX66" s="374"/>
      <c r="BY66" s="374"/>
      <c r="BZ66" s="374"/>
      <c r="CA66" s="374"/>
      <c r="CB66" s="374"/>
      <c r="CC66" s="374"/>
      <c r="CD66" s="374"/>
      <c r="CE66" s="97"/>
      <c r="CF66" s="177" t="str">
        <f>$P$18</f>
        <v/>
      </c>
    </row>
    <row r="67" spans="2:85" ht="24.6" customHeight="1">
      <c r="B67" s="83"/>
      <c r="C67" s="34"/>
      <c r="D67" s="34"/>
      <c r="E67" s="34"/>
      <c r="F67" s="34"/>
      <c r="G67" s="34"/>
      <c r="H67" s="34"/>
      <c r="I67" s="34"/>
      <c r="J67" s="34"/>
      <c r="K67" s="34"/>
      <c r="L67" s="34"/>
      <c r="M67" s="34"/>
      <c r="N67" s="34"/>
      <c r="O67" s="34"/>
      <c r="P67" s="106"/>
      <c r="Q67" s="106"/>
      <c r="R67" s="107"/>
      <c r="S67" s="107"/>
      <c r="T67" s="107"/>
      <c r="U67" s="108"/>
      <c r="V67" s="108"/>
      <c r="W67" s="109"/>
      <c r="X67" s="109"/>
      <c r="Y67" s="109"/>
      <c r="Z67" s="109"/>
      <c r="AA67" s="110"/>
      <c r="AB67" s="110"/>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K67" s="447" t="s">
        <v>213</v>
      </c>
      <c r="BL67" s="447"/>
      <c r="BM67" s="447"/>
      <c r="BN67" s="447"/>
      <c r="BO67" s="447"/>
      <c r="BP67" s="447"/>
      <c r="BQ67" s="447"/>
      <c r="BR67" s="388" t="str">
        <f>IF(基本入力!$I$27="","",基本入力!$I$27)</f>
        <v/>
      </c>
      <c r="BS67" s="388"/>
      <c r="BT67" s="388"/>
      <c r="BU67" s="388"/>
      <c r="BV67" s="388"/>
      <c r="BW67" s="388"/>
      <c r="BX67" s="388"/>
      <c r="BY67" s="388"/>
      <c r="BZ67" s="388"/>
      <c r="CA67" s="388"/>
      <c r="CB67" s="388"/>
      <c r="CC67" s="388"/>
      <c r="CD67" s="388"/>
      <c r="CE67" s="97"/>
      <c r="CF67" s="177" t="str">
        <f>PHONETIC(P65)</f>
        <v/>
      </c>
    </row>
    <row r="68" spans="2:85" ht="15.4" customHeight="1">
      <c r="B68" s="83"/>
      <c r="C68" s="6"/>
      <c r="D68" s="6"/>
      <c r="E68" s="6"/>
      <c r="F68" s="6"/>
      <c r="G68" s="6"/>
      <c r="H68" s="6"/>
      <c r="I68" s="6"/>
      <c r="J68" s="6"/>
      <c r="K68" s="6"/>
      <c r="L68" s="6"/>
      <c r="M68" s="6"/>
      <c r="N68" s="6"/>
      <c r="O68" s="6"/>
      <c r="P68" s="6"/>
      <c r="Q68" s="6"/>
      <c r="R68" s="6"/>
      <c r="S68" s="6"/>
      <c r="T68" s="6"/>
      <c r="U68" s="6"/>
      <c r="V68" s="6"/>
      <c r="W68" s="6"/>
      <c r="X68" s="6"/>
      <c r="Z68" s="6"/>
      <c r="AA68" s="6"/>
      <c r="AB68" s="6"/>
      <c r="AC68" s="6"/>
      <c r="AD68" s="6"/>
      <c r="AE68" s="6"/>
      <c r="AF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95"/>
      <c r="CF68" s="177"/>
    </row>
    <row r="69" spans="2:85" ht="15.4" customHeight="1">
      <c r="B69" s="83"/>
      <c r="C69" s="8" t="s">
        <v>32</v>
      </c>
      <c r="D69" s="384" t="str">
        <f>IF($D$22="","",$D$22)</f>
        <v/>
      </c>
      <c r="E69" s="384"/>
      <c r="F69" s="384"/>
      <c r="G69" s="8" t="s">
        <v>34</v>
      </c>
      <c r="H69" s="9" t="s">
        <v>230</v>
      </c>
      <c r="I69" s="9"/>
      <c r="J69" s="9"/>
      <c r="K69" s="8"/>
      <c r="L69" s="8"/>
      <c r="M69" s="8"/>
      <c r="N69" s="8"/>
      <c r="O69" s="8"/>
      <c r="P69" s="8"/>
      <c r="Q69" s="8"/>
      <c r="R69" s="8"/>
      <c r="S69" s="8"/>
      <c r="T69" s="8"/>
      <c r="U69" s="8"/>
      <c r="V69" s="8"/>
      <c r="W69" s="8"/>
      <c r="X69" s="8"/>
      <c r="Y69" s="7" t="s">
        <v>35</v>
      </c>
      <c r="Z69" s="8"/>
      <c r="AA69" s="8"/>
      <c r="AB69" s="8"/>
      <c r="AC69" s="8"/>
      <c r="AD69" s="8"/>
      <c r="AE69" s="8"/>
      <c r="AF69" s="8"/>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35"/>
      <c r="BS69" s="36"/>
      <c r="BT69" s="36"/>
      <c r="BU69" s="36"/>
      <c r="BV69" s="36"/>
      <c r="BW69" s="36"/>
      <c r="BX69" s="36"/>
      <c r="BY69" s="36"/>
      <c r="BZ69" s="36"/>
      <c r="CA69" s="36"/>
      <c r="CB69" s="6"/>
      <c r="CC69" s="6"/>
      <c r="CD69" s="6"/>
      <c r="CE69" s="95"/>
      <c r="CF69" s="176" t="str">
        <f>ASC(CF67)</f>
        <v/>
      </c>
    </row>
    <row r="70" spans="2:85" ht="15.4" customHeight="1">
      <c r="B70" s="83"/>
      <c r="C70" s="8" t="s">
        <v>32</v>
      </c>
      <c r="D70" s="385" t="str">
        <f>IF($D$23="","",$D$23)</f>
        <v/>
      </c>
      <c r="E70" s="385"/>
      <c r="F70" s="385"/>
      <c r="G70" s="8" t="s">
        <v>34</v>
      </c>
      <c r="H70" s="9" t="s">
        <v>231</v>
      </c>
      <c r="I70" s="8"/>
      <c r="J70" s="8"/>
      <c r="K70" s="8"/>
      <c r="L70" s="8"/>
      <c r="M70" s="8"/>
      <c r="N70" s="8"/>
      <c r="O70" s="8"/>
      <c r="P70" s="8"/>
      <c r="Q70" s="8"/>
      <c r="R70" s="8"/>
      <c r="S70" s="8"/>
      <c r="T70" s="8"/>
      <c r="U70" s="8"/>
      <c r="V70" s="8"/>
      <c r="W70" s="8"/>
      <c r="X70" s="8"/>
      <c r="Y70" s="10" t="s">
        <v>189</v>
      </c>
      <c r="Z70" s="8"/>
      <c r="AA70" s="8"/>
      <c r="AB70" s="8"/>
      <c r="AC70" s="8"/>
      <c r="AD70" s="8"/>
      <c r="AE70" s="8"/>
      <c r="AF70" s="8"/>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35"/>
      <c r="BS70" s="35"/>
      <c r="BT70" s="35"/>
      <c r="BU70" s="35"/>
      <c r="BV70" s="35"/>
      <c r="BW70" s="35"/>
      <c r="BX70" s="35"/>
      <c r="BY70" s="35"/>
      <c r="BZ70" s="35"/>
      <c r="CA70" s="35"/>
      <c r="CB70" s="6"/>
      <c r="CC70" s="6"/>
      <c r="CD70" s="6"/>
      <c r="CE70" s="95"/>
    </row>
    <row r="71" spans="2:85">
      <c r="B71" s="83"/>
      <c r="CE71" s="84"/>
    </row>
    <row r="72" spans="2:85" ht="15" customHeight="1">
      <c r="B72" s="83"/>
      <c r="C72" s="294" t="s">
        <v>330</v>
      </c>
      <c r="D72" s="295"/>
      <c r="E72" s="295"/>
      <c r="F72" s="296"/>
      <c r="G72" s="294" t="s">
        <v>169</v>
      </c>
      <c r="H72" s="295"/>
      <c r="I72" s="295"/>
      <c r="J72" s="295"/>
      <c r="K72" s="295"/>
      <c r="L72" s="296"/>
      <c r="M72" s="410" t="s">
        <v>103</v>
      </c>
      <c r="N72" s="411"/>
      <c r="O72" s="411"/>
      <c r="P72" s="411"/>
      <c r="Q72" s="411"/>
      <c r="R72" s="411"/>
      <c r="S72" s="411"/>
      <c r="T72" s="411"/>
      <c r="U72" s="411"/>
      <c r="V72" s="411"/>
      <c r="W72" s="411"/>
      <c r="X72" s="411"/>
      <c r="Y72" s="411"/>
      <c r="Z72" s="424"/>
      <c r="AA72" s="410" t="s">
        <v>43</v>
      </c>
      <c r="AB72" s="411"/>
      <c r="AC72" s="411"/>
      <c r="AD72" s="411"/>
      <c r="AE72" s="411"/>
      <c r="AF72" s="411"/>
      <c r="AG72" s="411"/>
      <c r="AH72" s="411"/>
      <c r="AI72" s="411"/>
      <c r="AJ72" s="411"/>
      <c r="AK72" s="411"/>
      <c r="AL72" s="411"/>
      <c r="AM72" s="411"/>
      <c r="AN72" s="411"/>
      <c r="AO72" s="294" t="s">
        <v>99</v>
      </c>
      <c r="AP72" s="295"/>
      <c r="AQ72" s="295"/>
      <c r="AR72" s="295"/>
      <c r="AS72" s="295"/>
      <c r="AT72" s="295"/>
      <c r="AU72" s="295"/>
      <c r="AV72" s="296"/>
      <c r="AW72" s="412" t="s">
        <v>29</v>
      </c>
      <c r="AX72" s="412"/>
      <c r="AY72" s="412"/>
      <c r="AZ72" s="383" t="s">
        <v>97</v>
      </c>
      <c r="BA72" s="383"/>
      <c r="BB72" s="383"/>
      <c r="BC72" s="383"/>
      <c r="BD72" s="383"/>
      <c r="BE72" s="383"/>
      <c r="BF72" s="413" t="s">
        <v>100</v>
      </c>
      <c r="BG72" s="413"/>
      <c r="BH72" s="413"/>
      <c r="BI72" s="413"/>
      <c r="BJ72" s="413"/>
      <c r="BK72" s="294" t="s">
        <v>224</v>
      </c>
      <c r="BL72" s="295"/>
      <c r="BM72" s="295"/>
      <c r="BN72" s="295"/>
      <c r="BO72" s="295"/>
      <c r="BP72" s="295"/>
      <c r="BQ72" s="296"/>
      <c r="BR72" s="294" t="s">
        <v>200</v>
      </c>
      <c r="BS72" s="295"/>
      <c r="BT72" s="295"/>
      <c r="BU72" s="295"/>
      <c r="BV72" s="295"/>
      <c r="BW72" s="296"/>
      <c r="BX72" s="414" t="s">
        <v>186</v>
      </c>
      <c r="BY72" s="415"/>
      <c r="BZ72" s="415"/>
      <c r="CA72" s="415"/>
      <c r="CB72" s="415"/>
      <c r="CC72" s="415"/>
      <c r="CD72" s="416"/>
      <c r="CE72" s="98"/>
    </row>
    <row r="73" spans="2:85" ht="15" customHeight="1">
      <c r="B73" s="83"/>
      <c r="C73" s="297"/>
      <c r="D73" s="298"/>
      <c r="E73" s="298"/>
      <c r="F73" s="299"/>
      <c r="G73" s="297"/>
      <c r="H73" s="298"/>
      <c r="I73" s="298"/>
      <c r="J73" s="298"/>
      <c r="K73" s="298"/>
      <c r="L73" s="299"/>
      <c r="M73" s="377" t="s">
        <v>98</v>
      </c>
      <c r="N73" s="377"/>
      <c r="O73" s="377"/>
      <c r="P73" s="377"/>
      <c r="Q73" s="377"/>
      <c r="R73" s="377"/>
      <c r="S73" s="377"/>
      <c r="T73" s="377" t="s">
        <v>38</v>
      </c>
      <c r="U73" s="377"/>
      <c r="V73" s="377"/>
      <c r="W73" s="377"/>
      <c r="X73" s="377"/>
      <c r="Y73" s="377"/>
      <c r="Z73" s="377"/>
      <c r="AA73" s="377" t="s">
        <v>98</v>
      </c>
      <c r="AB73" s="377"/>
      <c r="AC73" s="377"/>
      <c r="AD73" s="377"/>
      <c r="AE73" s="377"/>
      <c r="AF73" s="377"/>
      <c r="AG73" s="377"/>
      <c r="AH73" s="377" t="s">
        <v>38</v>
      </c>
      <c r="AI73" s="377"/>
      <c r="AJ73" s="377"/>
      <c r="AK73" s="377"/>
      <c r="AL73" s="377"/>
      <c r="AM73" s="377"/>
      <c r="AN73" s="377"/>
      <c r="AO73" s="297"/>
      <c r="AP73" s="298"/>
      <c r="AQ73" s="298"/>
      <c r="AR73" s="298"/>
      <c r="AS73" s="298"/>
      <c r="AT73" s="298"/>
      <c r="AU73" s="298"/>
      <c r="AV73" s="299"/>
      <c r="AW73" s="412"/>
      <c r="AX73" s="412"/>
      <c r="AY73" s="412"/>
      <c r="AZ73" s="383"/>
      <c r="BA73" s="383"/>
      <c r="BB73" s="383"/>
      <c r="BC73" s="383"/>
      <c r="BD73" s="383"/>
      <c r="BE73" s="383"/>
      <c r="BF73" s="413"/>
      <c r="BG73" s="413"/>
      <c r="BH73" s="413"/>
      <c r="BI73" s="413"/>
      <c r="BJ73" s="413"/>
      <c r="BK73" s="297"/>
      <c r="BL73" s="298"/>
      <c r="BM73" s="298"/>
      <c r="BN73" s="298"/>
      <c r="BO73" s="298"/>
      <c r="BP73" s="298"/>
      <c r="BQ73" s="299"/>
      <c r="BR73" s="297"/>
      <c r="BS73" s="298"/>
      <c r="BT73" s="298"/>
      <c r="BU73" s="298"/>
      <c r="BV73" s="298"/>
      <c r="BW73" s="299"/>
      <c r="BX73" s="417"/>
      <c r="BY73" s="418"/>
      <c r="BZ73" s="418"/>
      <c r="CA73" s="418"/>
      <c r="CB73" s="418"/>
      <c r="CC73" s="418"/>
      <c r="CD73" s="419"/>
      <c r="CE73" s="98"/>
    </row>
    <row r="74" spans="2:85" ht="17.25" customHeight="1">
      <c r="B74" s="83"/>
      <c r="C74" s="365" t="s">
        <v>28</v>
      </c>
      <c r="D74" s="365"/>
      <c r="E74" s="366"/>
      <c r="F74" s="366"/>
      <c r="G74" s="367"/>
      <c r="H74" s="367"/>
      <c r="I74" s="367"/>
      <c r="J74" s="367"/>
      <c r="K74" s="367"/>
      <c r="L74" s="367"/>
      <c r="M74" s="368" t="s">
        <v>105</v>
      </c>
      <c r="N74" s="368"/>
      <c r="O74" s="368"/>
      <c r="P74" s="368"/>
      <c r="Q74" s="368"/>
      <c r="R74" s="368"/>
      <c r="S74" s="368"/>
      <c r="T74" s="368" t="s">
        <v>106</v>
      </c>
      <c r="U74" s="368"/>
      <c r="V74" s="368"/>
      <c r="W74" s="368"/>
      <c r="X74" s="368"/>
      <c r="Y74" s="368"/>
      <c r="Z74" s="368"/>
      <c r="AA74" s="369" t="str">
        <f>IF(M74="","",PHONETIC(M74))</f>
        <v>ヒロシマ</v>
      </c>
      <c r="AB74" s="369"/>
      <c r="AC74" s="369"/>
      <c r="AD74" s="369"/>
      <c r="AE74" s="369"/>
      <c r="AF74" s="369"/>
      <c r="AG74" s="369"/>
      <c r="AH74" s="369" t="str">
        <f>IF(T74="","",PHONETIC(T74))</f>
        <v>タロウ</v>
      </c>
      <c r="AI74" s="369"/>
      <c r="AJ74" s="369"/>
      <c r="AK74" s="369"/>
      <c r="AL74" s="369"/>
      <c r="AM74" s="369"/>
      <c r="AN74" s="369"/>
      <c r="AO74" s="370">
        <v>21338</v>
      </c>
      <c r="AP74" s="370"/>
      <c r="AQ74" s="370"/>
      <c r="AR74" s="370"/>
      <c r="AS74" s="370"/>
      <c r="AT74" s="370"/>
      <c r="AU74" s="370"/>
      <c r="AV74" s="370"/>
      <c r="AW74" s="371" t="s">
        <v>25</v>
      </c>
      <c r="AX74" s="371"/>
      <c r="AY74" s="371"/>
      <c r="AZ74" s="372">
        <v>6</v>
      </c>
      <c r="BA74" s="373"/>
      <c r="BB74" s="375" t="s">
        <v>199</v>
      </c>
      <c r="BC74" s="372"/>
      <c r="BD74" s="372"/>
      <c r="BE74" s="376"/>
      <c r="BF74" s="427">
        <v>100</v>
      </c>
      <c r="BG74" s="427"/>
      <c r="BH74" s="427"/>
      <c r="BI74" s="427"/>
      <c r="BJ74" s="427"/>
      <c r="BK74" s="300">
        <v>12.56</v>
      </c>
      <c r="BL74" s="301"/>
      <c r="BM74" s="301"/>
      <c r="BN74" s="301"/>
      <c r="BO74" s="301"/>
      <c r="BP74" s="301"/>
      <c r="BQ74" s="302"/>
      <c r="BR74" s="421" t="s">
        <v>101</v>
      </c>
      <c r="BS74" s="422"/>
      <c r="BT74" s="422"/>
      <c r="BU74" s="422"/>
      <c r="BV74" s="422"/>
      <c r="BW74" s="423"/>
      <c r="BX74" s="406" t="s">
        <v>104</v>
      </c>
      <c r="BY74" s="407"/>
      <c r="BZ74" s="407"/>
      <c r="CA74" s="407"/>
      <c r="CB74" s="407"/>
      <c r="CC74" s="407"/>
      <c r="CD74" s="408"/>
      <c r="CE74" s="99"/>
    </row>
    <row r="75" spans="2:85" ht="25.9" customHeight="1">
      <c r="B75" s="83"/>
      <c r="C75" s="310">
        <v>13</v>
      </c>
      <c r="D75" s="310"/>
      <c r="E75" s="310"/>
      <c r="F75" s="364"/>
      <c r="G75" s="357" t="str">
        <f t="shared" ref="G75:G86" si="8">IF(M75="","",IF($BR$23="","",$BR$23+C75))</f>
        <v/>
      </c>
      <c r="H75" s="358"/>
      <c r="I75" s="358"/>
      <c r="J75" s="358"/>
      <c r="K75" s="358"/>
      <c r="L75" s="359"/>
      <c r="M75" s="395"/>
      <c r="N75" s="396"/>
      <c r="O75" s="396"/>
      <c r="P75" s="396"/>
      <c r="Q75" s="396"/>
      <c r="R75" s="396"/>
      <c r="S75" s="397"/>
      <c r="T75" s="395"/>
      <c r="U75" s="396"/>
      <c r="V75" s="396"/>
      <c r="W75" s="396"/>
      <c r="X75" s="396"/>
      <c r="Y75" s="396"/>
      <c r="Z75" s="397"/>
      <c r="AA75" s="361" t="str">
        <f t="shared" ref="AA75:AA86" si="9">PHONETIC(M75)</f>
        <v/>
      </c>
      <c r="AB75" s="361"/>
      <c r="AC75" s="361"/>
      <c r="AD75" s="361"/>
      <c r="AE75" s="361"/>
      <c r="AF75" s="361"/>
      <c r="AG75" s="361"/>
      <c r="AH75" s="361" t="str">
        <f t="shared" ref="AH75:AH86" si="10">PHONETIC(T75)</f>
        <v/>
      </c>
      <c r="AI75" s="361"/>
      <c r="AJ75" s="361"/>
      <c r="AK75" s="361"/>
      <c r="AL75" s="361"/>
      <c r="AM75" s="361"/>
      <c r="AN75" s="361"/>
      <c r="AO75" s="362"/>
      <c r="AP75" s="362"/>
      <c r="AQ75" s="362"/>
      <c r="AR75" s="362"/>
      <c r="AS75" s="362"/>
      <c r="AT75" s="362"/>
      <c r="AU75" s="362"/>
      <c r="AV75" s="362"/>
      <c r="AW75" s="428"/>
      <c r="AX75" s="429"/>
      <c r="AY75" s="430"/>
      <c r="AZ75" s="311"/>
      <c r="BA75" s="339"/>
      <c r="BB75" s="311"/>
      <c r="BC75" s="338"/>
      <c r="BD75" s="338"/>
      <c r="BE75" s="339"/>
      <c r="BF75" s="428"/>
      <c r="BG75" s="429"/>
      <c r="BH75" s="429"/>
      <c r="BI75" s="429"/>
      <c r="BJ75" s="430"/>
      <c r="BK75" s="288"/>
      <c r="BL75" s="318"/>
      <c r="BM75" s="318"/>
      <c r="BN75" s="318"/>
      <c r="BO75" s="318"/>
      <c r="BP75" s="318"/>
      <c r="BQ75" s="319"/>
      <c r="BR75" s="315"/>
      <c r="BS75" s="316"/>
      <c r="BT75" s="316"/>
      <c r="BU75" s="316"/>
      <c r="BV75" s="316"/>
      <c r="BW75" s="317"/>
      <c r="BX75" s="349"/>
      <c r="BY75" s="350"/>
      <c r="BZ75" s="350"/>
      <c r="CA75" s="350"/>
      <c r="CB75" s="350"/>
      <c r="CC75" s="350"/>
      <c r="CD75" s="351"/>
      <c r="CE75" s="100"/>
      <c r="CF75" s="178" t="str">
        <f>IF(AW75="","",IF(AW75="男",1,IF(AW75="女",2,"")))</f>
        <v/>
      </c>
      <c r="CG75" s="178"/>
    </row>
    <row r="76" spans="2:85" ht="25.9" customHeight="1">
      <c r="B76" s="83"/>
      <c r="C76" s="310">
        <v>14</v>
      </c>
      <c r="D76" s="310"/>
      <c r="E76" s="310"/>
      <c r="F76" s="310"/>
      <c r="G76" s="357" t="str">
        <f t="shared" si="8"/>
        <v/>
      </c>
      <c r="H76" s="358"/>
      <c r="I76" s="358"/>
      <c r="J76" s="358"/>
      <c r="K76" s="358"/>
      <c r="L76" s="359"/>
      <c r="M76" s="395"/>
      <c r="N76" s="396"/>
      <c r="O76" s="396"/>
      <c r="P76" s="396"/>
      <c r="Q76" s="396"/>
      <c r="R76" s="396"/>
      <c r="S76" s="397"/>
      <c r="T76" s="395"/>
      <c r="U76" s="396"/>
      <c r="V76" s="396"/>
      <c r="W76" s="396"/>
      <c r="X76" s="396"/>
      <c r="Y76" s="396"/>
      <c r="Z76" s="397"/>
      <c r="AA76" s="361" t="str">
        <f t="shared" si="9"/>
        <v/>
      </c>
      <c r="AB76" s="361"/>
      <c r="AC76" s="361"/>
      <c r="AD76" s="361"/>
      <c r="AE76" s="361"/>
      <c r="AF76" s="361"/>
      <c r="AG76" s="361"/>
      <c r="AH76" s="361" t="str">
        <f t="shared" si="10"/>
        <v/>
      </c>
      <c r="AI76" s="361"/>
      <c r="AJ76" s="361"/>
      <c r="AK76" s="361"/>
      <c r="AL76" s="361"/>
      <c r="AM76" s="361"/>
      <c r="AN76" s="361"/>
      <c r="AO76" s="362"/>
      <c r="AP76" s="362"/>
      <c r="AQ76" s="362"/>
      <c r="AR76" s="362"/>
      <c r="AS76" s="362"/>
      <c r="AT76" s="362"/>
      <c r="AU76" s="362"/>
      <c r="AV76" s="362"/>
      <c r="AW76" s="428"/>
      <c r="AX76" s="429"/>
      <c r="AY76" s="430"/>
      <c r="AZ76" s="311"/>
      <c r="BA76" s="339"/>
      <c r="BB76" s="311"/>
      <c r="BC76" s="338"/>
      <c r="BD76" s="338"/>
      <c r="BE76" s="339"/>
      <c r="BF76" s="428"/>
      <c r="BG76" s="429"/>
      <c r="BH76" s="429"/>
      <c r="BI76" s="429"/>
      <c r="BJ76" s="430"/>
      <c r="BK76" s="288"/>
      <c r="BL76" s="318"/>
      <c r="BM76" s="318"/>
      <c r="BN76" s="318"/>
      <c r="BO76" s="318"/>
      <c r="BP76" s="318"/>
      <c r="BQ76" s="319"/>
      <c r="BR76" s="315"/>
      <c r="BS76" s="316"/>
      <c r="BT76" s="316"/>
      <c r="BU76" s="316"/>
      <c r="BV76" s="316"/>
      <c r="BW76" s="317"/>
      <c r="BX76" s="349"/>
      <c r="BY76" s="350"/>
      <c r="BZ76" s="350"/>
      <c r="CA76" s="350"/>
      <c r="CB76" s="350"/>
      <c r="CC76" s="350"/>
      <c r="CD76" s="351"/>
      <c r="CE76" s="100"/>
      <c r="CF76" s="178" t="str">
        <f>IF(AW76="","",IF(AW76="男",1,IF(AW76="女",2,"")))</f>
        <v/>
      </c>
    </row>
    <row r="77" spans="2:85" ht="25.9" customHeight="1">
      <c r="B77" s="83"/>
      <c r="C77" s="310">
        <v>15</v>
      </c>
      <c r="D77" s="310"/>
      <c r="E77" s="310"/>
      <c r="F77" s="310"/>
      <c r="G77" s="357" t="str">
        <f t="shared" si="8"/>
        <v/>
      </c>
      <c r="H77" s="358"/>
      <c r="I77" s="358"/>
      <c r="J77" s="358"/>
      <c r="K77" s="358"/>
      <c r="L77" s="359"/>
      <c r="M77" s="395"/>
      <c r="N77" s="396"/>
      <c r="O77" s="396"/>
      <c r="P77" s="396"/>
      <c r="Q77" s="396"/>
      <c r="R77" s="396"/>
      <c r="S77" s="397"/>
      <c r="T77" s="395"/>
      <c r="U77" s="396"/>
      <c r="V77" s="396"/>
      <c r="W77" s="396"/>
      <c r="X77" s="396"/>
      <c r="Y77" s="396"/>
      <c r="Z77" s="397"/>
      <c r="AA77" s="361" t="str">
        <f t="shared" si="9"/>
        <v/>
      </c>
      <c r="AB77" s="361"/>
      <c r="AC77" s="361"/>
      <c r="AD77" s="361"/>
      <c r="AE77" s="361"/>
      <c r="AF77" s="361"/>
      <c r="AG77" s="361"/>
      <c r="AH77" s="361" t="str">
        <f t="shared" si="10"/>
        <v/>
      </c>
      <c r="AI77" s="361"/>
      <c r="AJ77" s="361"/>
      <c r="AK77" s="361"/>
      <c r="AL77" s="361"/>
      <c r="AM77" s="361"/>
      <c r="AN77" s="361"/>
      <c r="AO77" s="362"/>
      <c r="AP77" s="362"/>
      <c r="AQ77" s="362"/>
      <c r="AR77" s="362"/>
      <c r="AS77" s="362"/>
      <c r="AT77" s="362"/>
      <c r="AU77" s="362"/>
      <c r="AV77" s="362"/>
      <c r="AW77" s="428"/>
      <c r="AX77" s="429"/>
      <c r="AY77" s="430"/>
      <c r="AZ77" s="311"/>
      <c r="BA77" s="339"/>
      <c r="BB77" s="311"/>
      <c r="BC77" s="338"/>
      <c r="BD77" s="338"/>
      <c r="BE77" s="339"/>
      <c r="BF77" s="428"/>
      <c r="BG77" s="429"/>
      <c r="BH77" s="429"/>
      <c r="BI77" s="429"/>
      <c r="BJ77" s="430"/>
      <c r="BK77" s="288"/>
      <c r="BL77" s="318"/>
      <c r="BM77" s="318"/>
      <c r="BN77" s="318"/>
      <c r="BO77" s="318"/>
      <c r="BP77" s="318"/>
      <c r="BQ77" s="319"/>
      <c r="BR77" s="315"/>
      <c r="BS77" s="316"/>
      <c r="BT77" s="316"/>
      <c r="BU77" s="316"/>
      <c r="BV77" s="316"/>
      <c r="BW77" s="317"/>
      <c r="BX77" s="349"/>
      <c r="BY77" s="350"/>
      <c r="BZ77" s="350"/>
      <c r="CA77" s="350"/>
      <c r="CB77" s="350"/>
      <c r="CC77" s="350"/>
      <c r="CD77" s="351"/>
      <c r="CE77" s="100"/>
      <c r="CF77" s="178" t="str">
        <f t="shared" ref="CF77:CF86" si="11">IF(AW77="","",IF(AW77="男",1,IF(AW77="女",2,"")))</f>
        <v/>
      </c>
    </row>
    <row r="78" spans="2:85" ht="25.9" customHeight="1">
      <c r="B78" s="83"/>
      <c r="C78" s="310">
        <v>16</v>
      </c>
      <c r="D78" s="310"/>
      <c r="E78" s="310"/>
      <c r="F78" s="310"/>
      <c r="G78" s="357" t="str">
        <f t="shared" si="8"/>
        <v/>
      </c>
      <c r="H78" s="358"/>
      <c r="I78" s="358"/>
      <c r="J78" s="358"/>
      <c r="K78" s="358"/>
      <c r="L78" s="359"/>
      <c r="M78" s="395"/>
      <c r="N78" s="396"/>
      <c r="O78" s="396"/>
      <c r="P78" s="396"/>
      <c r="Q78" s="396"/>
      <c r="R78" s="396"/>
      <c r="S78" s="397"/>
      <c r="T78" s="395"/>
      <c r="U78" s="396"/>
      <c r="V78" s="396"/>
      <c r="W78" s="396"/>
      <c r="X78" s="396"/>
      <c r="Y78" s="396"/>
      <c r="Z78" s="397"/>
      <c r="AA78" s="361" t="str">
        <f t="shared" si="9"/>
        <v/>
      </c>
      <c r="AB78" s="361"/>
      <c r="AC78" s="361"/>
      <c r="AD78" s="361"/>
      <c r="AE78" s="361"/>
      <c r="AF78" s="361"/>
      <c r="AG78" s="361"/>
      <c r="AH78" s="361" t="str">
        <f t="shared" si="10"/>
        <v/>
      </c>
      <c r="AI78" s="361"/>
      <c r="AJ78" s="361"/>
      <c r="AK78" s="361"/>
      <c r="AL78" s="361"/>
      <c r="AM78" s="361"/>
      <c r="AN78" s="361"/>
      <c r="AO78" s="362"/>
      <c r="AP78" s="362"/>
      <c r="AQ78" s="362"/>
      <c r="AR78" s="362"/>
      <c r="AS78" s="362"/>
      <c r="AT78" s="362"/>
      <c r="AU78" s="362"/>
      <c r="AV78" s="362"/>
      <c r="AW78" s="428"/>
      <c r="AX78" s="429"/>
      <c r="AY78" s="430"/>
      <c r="AZ78" s="311"/>
      <c r="BA78" s="339"/>
      <c r="BB78" s="311"/>
      <c r="BC78" s="338"/>
      <c r="BD78" s="338"/>
      <c r="BE78" s="339"/>
      <c r="BF78" s="428"/>
      <c r="BG78" s="429"/>
      <c r="BH78" s="429"/>
      <c r="BI78" s="429"/>
      <c r="BJ78" s="430"/>
      <c r="BK78" s="288"/>
      <c r="BL78" s="318"/>
      <c r="BM78" s="318"/>
      <c r="BN78" s="318"/>
      <c r="BO78" s="318"/>
      <c r="BP78" s="318"/>
      <c r="BQ78" s="319"/>
      <c r="BR78" s="315"/>
      <c r="BS78" s="316"/>
      <c r="BT78" s="316"/>
      <c r="BU78" s="316"/>
      <c r="BV78" s="316"/>
      <c r="BW78" s="317"/>
      <c r="BX78" s="349"/>
      <c r="BY78" s="350"/>
      <c r="BZ78" s="350"/>
      <c r="CA78" s="350"/>
      <c r="CB78" s="350"/>
      <c r="CC78" s="350"/>
      <c r="CD78" s="351"/>
      <c r="CE78" s="100"/>
      <c r="CF78" s="178" t="str">
        <f t="shared" si="11"/>
        <v/>
      </c>
    </row>
    <row r="79" spans="2:85" ht="25.9" customHeight="1">
      <c r="B79" s="83"/>
      <c r="C79" s="310">
        <v>17</v>
      </c>
      <c r="D79" s="310"/>
      <c r="E79" s="310"/>
      <c r="F79" s="310"/>
      <c r="G79" s="357" t="str">
        <f t="shared" si="8"/>
        <v/>
      </c>
      <c r="H79" s="358"/>
      <c r="I79" s="358"/>
      <c r="J79" s="358"/>
      <c r="K79" s="358"/>
      <c r="L79" s="359"/>
      <c r="M79" s="395"/>
      <c r="N79" s="396"/>
      <c r="O79" s="396"/>
      <c r="P79" s="396"/>
      <c r="Q79" s="396"/>
      <c r="R79" s="396"/>
      <c r="S79" s="397"/>
      <c r="T79" s="395"/>
      <c r="U79" s="396"/>
      <c r="V79" s="396"/>
      <c r="W79" s="396"/>
      <c r="X79" s="396"/>
      <c r="Y79" s="396"/>
      <c r="Z79" s="397"/>
      <c r="AA79" s="361" t="str">
        <f t="shared" si="9"/>
        <v/>
      </c>
      <c r="AB79" s="361"/>
      <c r="AC79" s="361"/>
      <c r="AD79" s="361"/>
      <c r="AE79" s="361"/>
      <c r="AF79" s="361"/>
      <c r="AG79" s="361"/>
      <c r="AH79" s="361" t="str">
        <f t="shared" si="10"/>
        <v/>
      </c>
      <c r="AI79" s="361"/>
      <c r="AJ79" s="361"/>
      <c r="AK79" s="361"/>
      <c r="AL79" s="361"/>
      <c r="AM79" s="361"/>
      <c r="AN79" s="361"/>
      <c r="AO79" s="362"/>
      <c r="AP79" s="362"/>
      <c r="AQ79" s="362"/>
      <c r="AR79" s="362"/>
      <c r="AS79" s="362"/>
      <c r="AT79" s="362"/>
      <c r="AU79" s="362"/>
      <c r="AV79" s="362"/>
      <c r="AW79" s="428"/>
      <c r="AX79" s="429"/>
      <c r="AY79" s="430"/>
      <c r="AZ79" s="311"/>
      <c r="BA79" s="339"/>
      <c r="BB79" s="311"/>
      <c r="BC79" s="338"/>
      <c r="BD79" s="338"/>
      <c r="BE79" s="339"/>
      <c r="BF79" s="428"/>
      <c r="BG79" s="429"/>
      <c r="BH79" s="429"/>
      <c r="BI79" s="429"/>
      <c r="BJ79" s="430"/>
      <c r="BK79" s="288"/>
      <c r="BL79" s="318"/>
      <c r="BM79" s="318"/>
      <c r="BN79" s="318"/>
      <c r="BO79" s="318"/>
      <c r="BP79" s="318"/>
      <c r="BQ79" s="319"/>
      <c r="BR79" s="315"/>
      <c r="BS79" s="316"/>
      <c r="BT79" s="316"/>
      <c r="BU79" s="316"/>
      <c r="BV79" s="316"/>
      <c r="BW79" s="317"/>
      <c r="BX79" s="349"/>
      <c r="BY79" s="350"/>
      <c r="BZ79" s="350"/>
      <c r="CA79" s="350"/>
      <c r="CB79" s="350"/>
      <c r="CC79" s="350"/>
      <c r="CD79" s="351"/>
      <c r="CE79" s="100"/>
      <c r="CF79" s="178" t="str">
        <f t="shared" si="11"/>
        <v/>
      </c>
    </row>
    <row r="80" spans="2:85" ht="25.9" customHeight="1">
      <c r="B80" s="83"/>
      <c r="C80" s="310">
        <v>18</v>
      </c>
      <c r="D80" s="310"/>
      <c r="E80" s="310"/>
      <c r="F80" s="310"/>
      <c r="G80" s="357" t="str">
        <f t="shared" si="8"/>
        <v/>
      </c>
      <c r="H80" s="358"/>
      <c r="I80" s="358"/>
      <c r="J80" s="358"/>
      <c r="K80" s="358"/>
      <c r="L80" s="359"/>
      <c r="M80" s="395"/>
      <c r="N80" s="396"/>
      <c r="O80" s="396"/>
      <c r="P80" s="396"/>
      <c r="Q80" s="396"/>
      <c r="R80" s="396"/>
      <c r="S80" s="397"/>
      <c r="T80" s="395"/>
      <c r="U80" s="396"/>
      <c r="V80" s="396"/>
      <c r="W80" s="396"/>
      <c r="X80" s="396"/>
      <c r="Y80" s="396"/>
      <c r="Z80" s="397"/>
      <c r="AA80" s="361" t="str">
        <f t="shared" si="9"/>
        <v/>
      </c>
      <c r="AB80" s="361"/>
      <c r="AC80" s="361"/>
      <c r="AD80" s="361"/>
      <c r="AE80" s="361"/>
      <c r="AF80" s="361"/>
      <c r="AG80" s="361"/>
      <c r="AH80" s="361" t="str">
        <f t="shared" si="10"/>
        <v/>
      </c>
      <c r="AI80" s="361"/>
      <c r="AJ80" s="361"/>
      <c r="AK80" s="361"/>
      <c r="AL80" s="361"/>
      <c r="AM80" s="361"/>
      <c r="AN80" s="361"/>
      <c r="AO80" s="362"/>
      <c r="AP80" s="362"/>
      <c r="AQ80" s="362"/>
      <c r="AR80" s="362"/>
      <c r="AS80" s="362"/>
      <c r="AT80" s="362"/>
      <c r="AU80" s="362"/>
      <c r="AV80" s="362"/>
      <c r="AW80" s="428"/>
      <c r="AX80" s="429"/>
      <c r="AY80" s="430"/>
      <c r="AZ80" s="311"/>
      <c r="BA80" s="339"/>
      <c r="BB80" s="311"/>
      <c r="BC80" s="338"/>
      <c r="BD80" s="338"/>
      <c r="BE80" s="339"/>
      <c r="BF80" s="428"/>
      <c r="BG80" s="429"/>
      <c r="BH80" s="429"/>
      <c r="BI80" s="429"/>
      <c r="BJ80" s="430"/>
      <c r="BK80" s="288"/>
      <c r="BL80" s="318"/>
      <c r="BM80" s="318"/>
      <c r="BN80" s="318"/>
      <c r="BO80" s="318"/>
      <c r="BP80" s="318"/>
      <c r="BQ80" s="319"/>
      <c r="BR80" s="315"/>
      <c r="BS80" s="316"/>
      <c r="BT80" s="316"/>
      <c r="BU80" s="316"/>
      <c r="BV80" s="316"/>
      <c r="BW80" s="317"/>
      <c r="BX80" s="349"/>
      <c r="BY80" s="350"/>
      <c r="BZ80" s="350"/>
      <c r="CA80" s="350"/>
      <c r="CB80" s="350"/>
      <c r="CC80" s="350"/>
      <c r="CD80" s="351"/>
      <c r="CE80" s="100"/>
      <c r="CF80" s="178" t="str">
        <f t="shared" si="11"/>
        <v/>
      </c>
    </row>
    <row r="81" spans="2:87" ht="25.9" customHeight="1">
      <c r="B81" s="83"/>
      <c r="C81" s="310">
        <v>19</v>
      </c>
      <c r="D81" s="310"/>
      <c r="E81" s="310"/>
      <c r="F81" s="310"/>
      <c r="G81" s="357" t="str">
        <f t="shared" si="8"/>
        <v/>
      </c>
      <c r="H81" s="358"/>
      <c r="I81" s="358"/>
      <c r="J81" s="358"/>
      <c r="K81" s="358"/>
      <c r="L81" s="359"/>
      <c r="M81" s="395"/>
      <c r="N81" s="396"/>
      <c r="O81" s="396"/>
      <c r="P81" s="396"/>
      <c r="Q81" s="396"/>
      <c r="R81" s="396"/>
      <c r="S81" s="397"/>
      <c r="T81" s="395"/>
      <c r="U81" s="396"/>
      <c r="V81" s="396"/>
      <c r="W81" s="396"/>
      <c r="X81" s="396"/>
      <c r="Y81" s="396"/>
      <c r="Z81" s="397"/>
      <c r="AA81" s="361" t="str">
        <f t="shared" si="9"/>
        <v/>
      </c>
      <c r="AB81" s="361"/>
      <c r="AC81" s="361"/>
      <c r="AD81" s="361"/>
      <c r="AE81" s="361"/>
      <c r="AF81" s="361"/>
      <c r="AG81" s="361"/>
      <c r="AH81" s="361" t="str">
        <f t="shared" si="10"/>
        <v/>
      </c>
      <c r="AI81" s="361"/>
      <c r="AJ81" s="361"/>
      <c r="AK81" s="361"/>
      <c r="AL81" s="361"/>
      <c r="AM81" s="361"/>
      <c r="AN81" s="361"/>
      <c r="AO81" s="362"/>
      <c r="AP81" s="362"/>
      <c r="AQ81" s="362"/>
      <c r="AR81" s="362"/>
      <c r="AS81" s="362"/>
      <c r="AT81" s="362"/>
      <c r="AU81" s="362"/>
      <c r="AV81" s="362"/>
      <c r="AW81" s="428"/>
      <c r="AX81" s="429"/>
      <c r="AY81" s="430"/>
      <c r="AZ81" s="311"/>
      <c r="BA81" s="339"/>
      <c r="BB81" s="311"/>
      <c r="BC81" s="338"/>
      <c r="BD81" s="338"/>
      <c r="BE81" s="339"/>
      <c r="BF81" s="428"/>
      <c r="BG81" s="429"/>
      <c r="BH81" s="429"/>
      <c r="BI81" s="429"/>
      <c r="BJ81" s="430"/>
      <c r="BK81" s="288"/>
      <c r="BL81" s="318"/>
      <c r="BM81" s="318"/>
      <c r="BN81" s="318"/>
      <c r="BO81" s="318"/>
      <c r="BP81" s="318"/>
      <c r="BQ81" s="319"/>
      <c r="BR81" s="315"/>
      <c r="BS81" s="316"/>
      <c r="BT81" s="316"/>
      <c r="BU81" s="316"/>
      <c r="BV81" s="316"/>
      <c r="BW81" s="317"/>
      <c r="BX81" s="349"/>
      <c r="BY81" s="350"/>
      <c r="BZ81" s="350"/>
      <c r="CA81" s="350"/>
      <c r="CB81" s="350"/>
      <c r="CC81" s="350"/>
      <c r="CD81" s="351"/>
      <c r="CE81" s="100"/>
      <c r="CF81" s="178" t="str">
        <f t="shared" si="11"/>
        <v/>
      </c>
    </row>
    <row r="82" spans="2:87" ht="25.9" customHeight="1">
      <c r="B82" s="83"/>
      <c r="C82" s="310">
        <v>20</v>
      </c>
      <c r="D82" s="310"/>
      <c r="E82" s="310"/>
      <c r="F82" s="310"/>
      <c r="G82" s="357" t="str">
        <f t="shared" si="8"/>
        <v/>
      </c>
      <c r="H82" s="358"/>
      <c r="I82" s="358"/>
      <c r="J82" s="358"/>
      <c r="K82" s="358"/>
      <c r="L82" s="359"/>
      <c r="M82" s="395"/>
      <c r="N82" s="396"/>
      <c r="O82" s="396"/>
      <c r="P82" s="396"/>
      <c r="Q82" s="396"/>
      <c r="R82" s="396"/>
      <c r="S82" s="397"/>
      <c r="T82" s="395"/>
      <c r="U82" s="396"/>
      <c r="V82" s="396"/>
      <c r="W82" s="396"/>
      <c r="X82" s="396"/>
      <c r="Y82" s="396"/>
      <c r="Z82" s="397"/>
      <c r="AA82" s="361" t="str">
        <f t="shared" si="9"/>
        <v/>
      </c>
      <c r="AB82" s="361"/>
      <c r="AC82" s="361"/>
      <c r="AD82" s="361"/>
      <c r="AE82" s="361"/>
      <c r="AF82" s="361"/>
      <c r="AG82" s="361"/>
      <c r="AH82" s="361" t="str">
        <f t="shared" si="10"/>
        <v/>
      </c>
      <c r="AI82" s="361"/>
      <c r="AJ82" s="361"/>
      <c r="AK82" s="361"/>
      <c r="AL82" s="361"/>
      <c r="AM82" s="361"/>
      <c r="AN82" s="361"/>
      <c r="AO82" s="362"/>
      <c r="AP82" s="362"/>
      <c r="AQ82" s="362"/>
      <c r="AR82" s="362"/>
      <c r="AS82" s="362"/>
      <c r="AT82" s="362"/>
      <c r="AU82" s="362"/>
      <c r="AV82" s="362"/>
      <c r="AW82" s="428"/>
      <c r="AX82" s="429"/>
      <c r="AY82" s="430"/>
      <c r="AZ82" s="311"/>
      <c r="BA82" s="339"/>
      <c r="BB82" s="311"/>
      <c r="BC82" s="338"/>
      <c r="BD82" s="338"/>
      <c r="BE82" s="339"/>
      <c r="BF82" s="428"/>
      <c r="BG82" s="429"/>
      <c r="BH82" s="429"/>
      <c r="BI82" s="429"/>
      <c r="BJ82" s="430"/>
      <c r="BK82" s="288"/>
      <c r="BL82" s="318"/>
      <c r="BM82" s="318"/>
      <c r="BN82" s="318"/>
      <c r="BO82" s="318"/>
      <c r="BP82" s="318"/>
      <c r="BQ82" s="319"/>
      <c r="BR82" s="315"/>
      <c r="BS82" s="316"/>
      <c r="BT82" s="316"/>
      <c r="BU82" s="316"/>
      <c r="BV82" s="316"/>
      <c r="BW82" s="317"/>
      <c r="BX82" s="349"/>
      <c r="BY82" s="350"/>
      <c r="BZ82" s="350"/>
      <c r="CA82" s="350"/>
      <c r="CB82" s="350"/>
      <c r="CC82" s="350"/>
      <c r="CD82" s="351"/>
      <c r="CE82" s="100"/>
      <c r="CF82" s="178" t="str">
        <f t="shared" si="11"/>
        <v/>
      </c>
    </row>
    <row r="83" spans="2:87" ht="25.9" customHeight="1">
      <c r="B83" s="83"/>
      <c r="C83" s="310">
        <v>21</v>
      </c>
      <c r="D83" s="310"/>
      <c r="E83" s="310"/>
      <c r="F83" s="310"/>
      <c r="G83" s="357" t="str">
        <f t="shared" si="8"/>
        <v/>
      </c>
      <c r="H83" s="358"/>
      <c r="I83" s="358"/>
      <c r="J83" s="358"/>
      <c r="K83" s="358"/>
      <c r="L83" s="359"/>
      <c r="M83" s="395"/>
      <c r="N83" s="396"/>
      <c r="O83" s="396"/>
      <c r="P83" s="396"/>
      <c r="Q83" s="396"/>
      <c r="R83" s="396"/>
      <c r="S83" s="397"/>
      <c r="T83" s="395"/>
      <c r="U83" s="396"/>
      <c r="V83" s="396"/>
      <c r="W83" s="396"/>
      <c r="X83" s="396"/>
      <c r="Y83" s="396"/>
      <c r="Z83" s="397"/>
      <c r="AA83" s="361" t="str">
        <f t="shared" si="9"/>
        <v/>
      </c>
      <c r="AB83" s="361"/>
      <c r="AC83" s="361"/>
      <c r="AD83" s="361"/>
      <c r="AE83" s="361"/>
      <c r="AF83" s="361"/>
      <c r="AG83" s="361"/>
      <c r="AH83" s="361" t="str">
        <f t="shared" si="10"/>
        <v/>
      </c>
      <c r="AI83" s="361"/>
      <c r="AJ83" s="361"/>
      <c r="AK83" s="361"/>
      <c r="AL83" s="361"/>
      <c r="AM83" s="361"/>
      <c r="AN83" s="361"/>
      <c r="AO83" s="362"/>
      <c r="AP83" s="362"/>
      <c r="AQ83" s="362"/>
      <c r="AR83" s="362"/>
      <c r="AS83" s="362"/>
      <c r="AT83" s="362"/>
      <c r="AU83" s="362"/>
      <c r="AV83" s="362"/>
      <c r="AW83" s="428"/>
      <c r="AX83" s="429"/>
      <c r="AY83" s="430"/>
      <c r="AZ83" s="311"/>
      <c r="BA83" s="339"/>
      <c r="BB83" s="311"/>
      <c r="BC83" s="338"/>
      <c r="BD83" s="338"/>
      <c r="BE83" s="339"/>
      <c r="BF83" s="428"/>
      <c r="BG83" s="429"/>
      <c r="BH83" s="429"/>
      <c r="BI83" s="429"/>
      <c r="BJ83" s="430"/>
      <c r="BK83" s="288"/>
      <c r="BL83" s="318"/>
      <c r="BM83" s="318"/>
      <c r="BN83" s="318"/>
      <c r="BO83" s="318"/>
      <c r="BP83" s="318"/>
      <c r="BQ83" s="319"/>
      <c r="BR83" s="315"/>
      <c r="BS83" s="316"/>
      <c r="BT83" s="316"/>
      <c r="BU83" s="316"/>
      <c r="BV83" s="316"/>
      <c r="BW83" s="317"/>
      <c r="BX83" s="349"/>
      <c r="BY83" s="350"/>
      <c r="BZ83" s="350"/>
      <c r="CA83" s="350"/>
      <c r="CB83" s="350"/>
      <c r="CC83" s="350"/>
      <c r="CD83" s="351"/>
      <c r="CE83" s="100"/>
      <c r="CF83" s="178" t="str">
        <f t="shared" si="11"/>
        <v/>
      </c>
    </row>
    <row r="84" spans="2:87" ht="25.9" customHeight="1">
      <c r="B84" s="83"/>
      <c r="C84" s="310">
        <v>22</v>
      </c>
      <c r="D84" s="310"/>
      <c r="E84" s="310"/>
      <c r="F84" s="310"/>
      <c r="G84" s="357" t="str">
        <f t="shared" si="8"/>
        <v/>
      </c>
      <c r="H84" s="358"/>
      <c r="I84" s="358"/>
      <c r="J84" s="358"/>
      <c r="K84" s="358"/>
      <c r="L84" s="359"/>
      <c r="M84" s="395"/>
      <c r="N84" s="396"/>
      <c r="O84" s="396"/>
      <c r="P84" s="396"/>
      <c r="Q84" s="396"/>
      <c r="R84" s="396"/>
      <c r="S84" s="397"/>
      <c r="T84" s="395"/>
      <c r="U84" s="396"/>
      <c r="V84" s="396"/>
      <c r="W84" s="396"/>
      <c r="X84" s="396"/>
      <c r="Y84" s="396"/>
      <c r="Z84" s="397"/>
      <c r="AA84" s="361" t="str">
        <f t="shared" si="9"/>
        <v/>
      </c>
      <c r="AB84" s="361"/>
      <c r="AC84" s="361"/>
      <c r="AD84" s="361"/>
      <c r="AE84" s="361"/>
      <c r="AF84" s="361"/>
      <c r="AG84" s="361"/>
      <c r="AH84" s="361" t="str">
        <f t="shared" si="10"/>
        <v/>
      </c>
      <c r="AI84" s="361"/>
      <c r="AJ84" s="361"/>
      <c r="AK84" s="361"/>
      <c r="AL84" s="361"/>
      <c r="AM84" s="361"/>
      <c r="AN84" s="361"/>
      <c r="AO84" s="362"/>
      <c r="AP84" s="362"/>
      <c r="AQ84" s="362"/>
      <c r="AR84" s="362"/>
      <c r="AS84" s="362"/>
      <c r="AT84" s="362"/>
      <c r="AU84" s="362"/>
      <c r="AV84" s="362"/>
      <c r="AW84" s="428"/>
      <c r="AX84" s="429"/>
      <c r="AY84" s="430"/>
      <c r="AZ84" s="311"/>
      <c r="BA84" s="339"/>
      <c r="BB84" s="311"/>
      <c r="BC84" s="338"/>
      <c r="BD84" s="338"/>
      <c r="BE84" s="339"/>
      <c r="BF84" s="428"/>
      <c r="BG84" s="429"/>
      <c r="BH84" s="429"/>
      <c r="BI84" s="429"/>
      <c r="BJ84" s="430"/>
      <c r="BK84" s="288"/>
      <c r="BL84" s="318"/>
      <c r="BM84" s="318"/>
      <c r="BN84" s="318"/>
      <c r="BO84" s="318"/>
      <c r="BP84" s="318"/>
      <c r="BQ84" s="319"/>
      <c r="BR84" s="315"/>
      <c r="BS84" s="316"/>
      <c r="BT84" s="316"/>
      <c r="BU84" s="316"/>
      <c r="BV84" s="316"/>
      <c r="BW84" s="317"/>
      <c r="BX84" s="349"/>
      <c r="BY84" s="350"/>
      <c r="BZ84" s="350"/>
      <c r="CA84" s="350"/>
      <c r="CB84" s="350"/>
      <c r="CC84" s="350"/>
      <c r="CD84" s="351"/>
      <c r="CE84" s="100"/>
      <c r="CF84" s="178" t="str">
        <f t="shared" si="11"/>
        <v/>
      </c>
    </row>
    <row r="85" spans="2:87" ht="25.9" customHeight="1">
      <c r="B85" s="83"/>
      <c r="C85" s="310">
        <v>23</v>
      </c>
      <c r="D85" s="310"/>
      <c r="E85" s="310"/>
      <c r="F85" s="310"/>
      <c r="G85" s="357" t="str">
        <f t="shared" si="8"/>
        <v/>
      </c>
      <c r="H85" s="358"/>
      <c r="I85" s="358"/>
      <c r="J85" s="358"/>
      <c r="K85" s="358"/>
      <c r="L85" s="359"/>
      <c r="M85" s="395"/>
      <c r="N85" s="396"/>
      <c r="O85" s="396"/>
      <c r="P85" s="396"/>
      <c r="Q85" s="396"/>
      <c r="R85" s="396"/>
      <c r="S85" s="397"/>
      <c r="T85" s="395"/>
      <c r="U85" s="396"/>
      <c r="V85" s="396"/>
      <c r="W85" s="396"/>
      <c r="X85" s="396"/>
      <c r="Y85" s="396"/>
      <c r="Z85" s="397"/>
      <c r="AA85" s="361" t="str">
        <f t="shared" si="9"/>
        <v/>
      </c>
      <c r="AB85" s="361"/>
      <c r="AC85" s="361"/>
      <c r="AD85" s="361"/>
      <c r="AE85" s="361"/>
      <c r="AF85" s="361"/>
      <c r="AG85" s="361"/>
      <c r="AH85" s="361" t="str">
        <f t="shared" si="10"/>
        <v/>
      </c>
      <c r="AI85" s="361"/>
      <c r="AJ85" s="361"/>
      <c r="AK85" s="361"/>
      <c r="AL85" s="361"/>
      <c r="AM85" s="361"/>
      <c r="AN85" s="361"/>
      <c r="AO85" s="362"/>
      <c r="AP85" s="362"/>
      <c r="AQ85" s="362"/>
      <c r="AR85" s="362"/>
      <c r="AS85" s="362"/>
      <c r="AT85" s="362"/>
      <c r="AU85" s="362"/>
      <c r="AV85" s="362"/>
      <c r="AW85" s="428"/>
      <c r="AX85" s="429"/>
      <c r="AY85" s="430"/>
      <c r="AZ85" s="311"/>
      <c r="BA85" s="339"/>
      <c r="BB85" s="311"/>
      <c r="BC85" s="338"/>
      <c r="BD85" s="338"/>
      <c r="BE85" s="339"/>
      <c r="BF85" s="428"/>
      <c r="BG85" s="429"/>
      <c r="BH85" s="429"/>
      <c r="BI85" s="429"/>
      <c r="BJ85" s="430"/>
      <c r="BK85" s="288"/>
      <c r="BL85" s="318"/>
      <c r="BM85" s="318"/>
      <c r="BN85" s="318"/>
      <c r="BO85" s="318"/>
      <c r="BP85" s="318"/>
      <c r="BQ85" s="319"/>
      <c r="BR85" s="315"/>
      <c r="BS85" s="316"/>
      <c r="BT85" s="316"/>
      <c r="BU85" s="316"/>
      <c r="BV85" s="316"/>
      <c r="BW85" s="317"/>
      <c r="BX85" s="349"/>
      <c r="BY85" s="350"/>
      <c r="BZ85" s="350"/>
      <c r="CA85" s="350"/>
      <c r="CB85" s="350"/>
      <c r="CC85" s="350"/>
      <c r="CD85" s="351"/>
      <c r="CE85" s="100"/>
      <c r="CF85" s="178" t="str">
        <f t="shared" si="11"/>
        <v/>
      </c>
    </row>
    <row r="86" spans="2:87" ht="25.9" customHeight="1">
      <c r="B86" s="83"/>
      <c r="C86" s="310">
        <v>24</v>
      </c>
      <c r="D86" s="310"/>
      <c r="E86" s="310"/>
      <c r="F86" s="310"/>
      <c r="G86" s="357" t="str">
        <f t="shared" si="8"/>
        <v/>
      </c>
      <c r="H86" s="358"/>
      <c r="I86" s="358"/>
      <c r="J86" s="358"/>
      <c r="K86" s="358"/>
      <c r="L86" s="359"/>
      <c r="M86" s="395"/>
      <c r="N86" s="396"/>
      <c r="O86" s="396"/>
      <c r="P86" s="396"/>
      <c r="Q86" s="396"/>
      <c r="R86" s="396"/>
      <c r="S86" s="397"/>
      <c r="T86" s="395"/>
      <c r="U86" s="396"/>
      <c r="V86" s="396"/>
      <c r="W86" s="396"/>
      <c r="X86" s="396"/>
      <c r="Y86" s="396"/>
      <c r="Z86" s="397"/>
      <c r="AA86" s="361" t="str">
        <f t="shared" si="9"/>
        <v/>
      </c>
      <c r="AB86" s="361"/>
      <c r="AC86" s="361"/>
      <c r="AD86" s="361"/>
      <c r="AE86" s="361"/>
      <c r="AF86" s="361"/>
      <c r="AG86" s="361"/>
      <c r="AH86" s="361" t="str">
        <f t="shared" si="10"/>
        <v/>
      </c>
      <c r="AI86" s="361"/>
      <c r="AJ86" s="361"/>
      <c r="AK86" s="361"/>
      <c r="AL86" s="361"/>
      <c r="AM86" s="361"/>
      <c r="AN86" s="361"/>
      <c r="AO86" s="362"/>
      <c r="AP86" s="362"/>
      <c r="AQ86" s="362"/>
      <c r="AR86" s="362"/>
      <c r="AS86" s="362"/>
      <c r="AT86" s="362"/>
      <c r="AU86" s="362"/>
      <c r="AV86" s="362"/>
      <c r="AW86" s="428"/>
      <c r="AX86" s="429"/>
      <c r="AY86" s="430"/>
      <c r="AZ86" s="311"/>
      <c r="BA86" s="339"/>
      <c r="BB86" s="311"/>
      <c r="BC86" s="338"/>
      <c r="BD86" s="338"/>
      <c r="BE86" s="339"/>
      <c r="BF86" s="428"/>
      <c r="BG86" s="429"/>
      <c r="BH86" s="429"/>
      <c r="BI86" s="429"/>
      <c r="BJ86" s="430"/>
      <c r="BK86" s="288"/>
      <c r="BL86" s="318"/>
      <c r="BM86" s="318"/>
      <c r="BN86" s="318"/>
      <c r="BO86" s="318"/>
      <c r="BP86" s="318"/>
      <c r="BQ86" s="319"/>
      <c r="BR86" s="315"/>
      <c r="BS86" s="316"/>
      <c r="BT86" s="316"/>
      <c r="BU86" s="316"/>
      <c r="BV86" s="316"/>
      <c r="BW86" s="317"/>
      <c r="BX86" s="349"/>
      <c r="BY86" s="350"/>
      <c r="BZ86" s="350"/>
      <c r="CA86" s="350"/>
      <c r="CB86" s="350"/>
      <c r="CC86" s="350"/>
      <c r="CD86" s="351"/>
      <c r="CE86" s="100"/>
      <c r="CF86" s="178" t="str">
        <f t="shared" si="11"/>
        <v/>
      </c>
    </row>
    <row r="87" spans="2:87" ht="25.9" customHeight="1">
      <c r="B87" s="83"/>
      <c r="C87" s="310" t="s">
        <v>27</v>
      </c>
      <c r="D87" s="310"/>
      <c r="E87" s="310"/>
      <c r="F87" s="310"/>
      <c r="G87" s="326"/>
      <c r="H87" s="327"/>
      <c r="I87" s="327"/>
      <c r="J87" s="327"/>
      <c r="K87" s="327"/>
      <c r="L87" s="328"/>
      <c r="M87" s="329" t="str">
        <f>IF($M$40="","",$M$40)</f>
        <v/>
      </c>
      <c r="N87" s="330"/>
      <c r="O87" s="330"/>
      <c r="P87" s="330"/>
      <c r="Q87" s="330"/>
      <c r="R87" s="330"/>
      <c r="S87" s="330"/>
      <c r="T87" s="330"/>
      <c r="U87" s="330"/>
      <c r="V87" s="330"/>
      <c r="W87" s="330"/>
      <c r="X87" s="330"/>
      <c r="Y87" s="330"/>
      <c r="Z87" s="331"/>
      <c r="AA87" s="307" t="str">
        <f>IF($AA$40="","",$AA$40)</f>
        <v/>
      </c>
      <c r="AB87" s="308"/>
      <c r="AC87" s="308"/>
      <c r="AD87" s="308"/>
      <c r="AE87" s="308"/>
      <c r="AF87" s="308"/>
      <c r="AG87" s="308"/>
      <c r="AH87" s="308"/>
      <c r="AI87" s="308"/>
      <c r="AJ87" s="308"/>
      <c r="AK87" s="308"/>
      <c r="AL87" s="308"/>
      <c r="AM87" s="308"/>
      <c r="AN87" s="309"/>
      <c r="AO87" s="352"/>
      <c r="AP87" s="352"/>
      <c r="AQ87" s="352"/>
      <c r="AR87" s="352"/>
      <c r="AS87" s="352"/>
      <c r="AT87" s="352"/>
      <c r="AU87" s="352"/>
      <c r="AV87" s="352"/>
      <c r="AW87" s="353"/>
      <c r="AX87" s="353"/>
      <c r="AY87" s="353"/>
      <c r="AZ87" s="354"/>
      <c r="BA87" s="355"/>
      <c r="BB87" s="355"/>
      <c r="BC87" s="355"/>
      <c r="BD87" s="355"/>
      <c r="BE87" s="355"/>
      <c r="BF87" s="356"/>
      <c r="BG87" s="356"/>
      <c r="BH87" s="356"/>
      <c r="BI87" s="356"/>
      <c r="BJ87" s="356"/>
      <c r="BK87" s="291"/>
      <c r="BL87" s="292"/>
      <c r="BM87" s="292"/>
      <c r="BN87" s="292"/>
      <c r="BO87" s="292"/>
      <c r="BP87" s="292"/>
      <c r="BQ87" s="293"/>
      <c r="BR87" s="291"/>
      <c r="BS87" s="292"/>
      <c r="BT87" s="292"/>
      <c r="BU87" s="292"/>
      <c r="BV87" s="292"/>
      <c r="BW87" s="293"/>
      <c r="BX87" s="291"/>
      <c r="BY87" s="292"/>
      <c r="BZ87" s="292"/>
      <c r="CA87" s="292"/>
      <c r="CB87" s="292"/>
      <c r="CC87" s="292"/>
      <c r="CD87" s="293"/>
      <c r="CE87" s="102"/>
    </row>
    <row r="88" spans="2:87" ht="23.45" customHeight="1">
      <c r="B88" s="83"/>
      <c r="C88" s="294" t="s">
        <v>190</v>
      </c>
      <c r="D88" s="295"/>
      <c r="E88" s="295"/>
      <c r="F88" s="296"/>
      <c r="G88" s="326"/>
      <c r="H88" s="327"/>
      <c r="I88" s="327"/>
      <c r="J88" s="327"/>
      <c r="K88" s="327"/>
      <c r="L88" s="328"/>
      <c r="M88" s="335" t="s">
        <v>103</v>
      </c>
      <c r="N88" s="336"/>
      <c r="O88" s="336"/>
      <c r="P88" s="336"/>
      <c r="Q88" s="336"/>
      <c r="R88" s="336"/>
      <c r="S88" s="336"/>
      <c r="T88" s="336"/>
      <c r="U88" s="336"/>
      <c r="V88" s="336"/>
      <c r="W88" s="336"/>
      <c r="X88" s="336"/>
      <c r="Y88" s="336"/>
      <c r="Z88" s="337"/>
      <c r="AA88" s="311" t="s">
        <v>43</v>
      </c>
      <c r="AB88" s="338"/>
      <c r="AC88" s="338"/>
      <c r="AD88" s="338"/>
      <c r="AE88" s="338"/>
      <c r="AF88" s="338"/>
      <c r="AG88" s="338"/>
      <c r="AH88" s="338"/>
      <c r="AI88" s="338"/>
      <c r="AJ88" s="338"/>
      <c r="AK88" s="338"/>
      <c r="AL88" s="338"/>
      <c r="AM88" s="338"/>
      <c r="AN88" s="339"/>
      <c r="AO88" s="340" t="s">
        <v>191</v>
      </c>
      <c r="AP88" s="341"/>
      <c r="AQ88" s="341"/>
      <c r="AR88" s="341"/>
      <c r="AS88" s="341"/>
      <c r="AT88" s="341"/>
      <c r="AU88" s="341"/>
      <c r="AV88" s="341"/>
      <c r="AW88" s="441" t="s">
        <v>70</v>
      </c>
      <c r="AX88" s="442"/>
      <c r="AY88" s="442"/>
      <c r="AZ88" s="442"/>
      <c r="BA88" s="442"/>
      <c r="BB88" s="345" t="s">
        <v>199</v>
      </c>
      <c r="BC88" s="345"/>
      <c r="BD88" s="345"/>
      <c r="BE88" s="345"/>
      <c r="BF88" s="346">
        <f>SUM('陸上1（総括申込書）'!$J$17:$J$18)</f>
        <v>0</v>
      </c>
      <c r="BG88" s="346"/>
      <c r="BH88" s="346"/>
      <c r="BI88" s="346"/>
      <c r="BJ88" s="346"/>
      <c r="BK88" s="323" t="s">
        <v>368</v>
      </c>
      <c r="BL88" s="323"/>
      <c r="BM88" s="346">
        <f>SUM('陸上1（総括申込書）'!$K$17:$K$18)</f>
        <v>0</v>
      </c>
      <c r="BN88" s="346"/>
      <c r="BO88" s="346"/>
      <c r="BP88" s="346"/>
      <c r="BQ88" s="346"/>
      <c r="BR88" s="346"/>
      <c r="BS88" s="323" t="s">
        <v>39</v>
      </c>
      <c r="BT88" s="323"/>
      <c r="BV88" s="323"/>
      <c r="BW88" s="324">
        <f>SUM($BM$41:$BR$47)</f>
        <v>0</v>
      </c>
      <c r="BX88" s="324"/>
      <c r="BY88" s="324"/>
      <c r="BZ88" s="324"/>
      <c r="CA88" s="324"/>
      <c r="CB88" s="324"/>
      <c r="CC88" s="323" t="s">
        <v>39</v>
      </c>
      <c r="CD88" s="323"/>
      <c r="CE88" s="100"/>
    </row>
    <row r="89" spans="2:87" ht="25.9" customHeight="1">
      <c r="B89" s="83"/>
      <c r="C89" s="332"/>
      <c r="D89" s="333"/>
      <c r="E89" s="333"/>
      <c r="F89" s="334"/>
      <c r="G89" s="326"/>
      <c r="H89" s="327"/>
      <c r="I89" s="327"/>
      <c r="J89" s="327"/>
      <c r="K89" s="327"/>
      <c r="L89" s="328"/>
      <c r="M89" s="329" t="str">
        <f>IF(基本入力!$I$41="","",基本入力!$I$41)</f>
        <v/>
      </c>
      <c r="N89" s="330"/>
      <c r="O89" s="330"/>
      <c r="P89" s="330"/>
      <c r="Q89" s="330"/>
      <c r="R89" s="330"/>
      <c r="S89" s="330"/>
      <c r="T89" s="330"/>
      <c r="U89" s="330"/>
      <c r="V89" s="330"/>
      <c r="W89" s="330"/>
      <c r="X89" s="330"/>
      <c r="Y89" s="330"/>
      <c r="Z89" s="331"/>
      <c r="AA89" s="307" t="str">
        <f>IF(基本入力!$Y$41="","",基本入力!$Y$41)</f>
        <v/>
      </c>
      <c r="AB89" s="308"/>
      <c r="AC89" s="308"/>
      <c r="AD89" s="308"/>
      <c r="AE89" s="308"/>
      <c r="AF89" s="308"/>
      <c r="AG89" s="308"/>
      <c r="AH89" s="308"/>
      <c r="AI89" s="308"/>
      <c r="AJ89" s="308"/>
      <c r="AK89" s="308"/>
      <c r="AL89" s="308"/>
      <c r="AM89" s="308"/>
      <c r="AN89" s="309"/>
      <c r="AO89" s="310" t="str">
        <f>IF(基本入力!$AR$41="","",基本入力!$AR$41)</f>
        <v/>
      </c>
      <c r="AP89" s="310"/>
      <c r="AQ89" s="310"/>
      <c r="AR89" s="310"/>
      <c r="AS89" s="310"/>
      <c r="AT89" s="310"/>
      <c r="AU89" s="310"/>
      <c r="AV89" s="310"/>
      <c r="AW89" s="12"/>
      <c r="AX89" s="12"/>
      <c r="AY89" s="12"/>
      <c r="AZ89" s="12"/>
      <c r="BA89" s="12"/>
      <c r="BB89" s="347" t="s">
        <v>23</v>
      </c>
      <c r="BC89" s="347"/>
      <c r="BD89" s="347"/>
      <c r="BE89" s="347"/>
      <c r="BF89" s="348">
        <f>SUM('陸上1（総括申込書）'!$J$19:$J$20)</f>
        <v>0</v>
      </c>
      <c r="BG89" s="348"/>
      <c r="BH89" s="348"/>
      <c r="BI89" s="348"/>
      <c r="BJ89" s="348"/>
      <c r="BK89" s="303" t="s">
        <v>368</v>
      </c>
      <c r="BL89" s="303"/>
      <c r="BM89" s="346">
        <f>SUM('陸上1（総括申込書）'!$K$19:$K$20)</f>
        <v>0</v>
      </c>
      <c r="BN89" s="346"/>
      <c r="BO89" s="346"/>
      <c r="BP89" s="346"/>
      <c r="BQ89" s="346"/>
      <c r="BR89" s="346"/>
      <c r="BS89" s="303" t="s">
        <v>39</v>
      </c>
      <c r="BT89" s="303"/>
      <c r="BV89" s="303"/>
      <c r="BW89" s="325"/>
      <c r="BX89" s="325"/>
      <c r="BY89" s="325"/>
      <c r="BZ89" s="325"/>
      <c r="CA89" s="325"/>
      <c r="CB89" s="325"/>
      <c r="CC89" s="303"/>
      <c r="CD89" s="303"/>
      <c r="CE89" s="84"/>
      <c r="CI89" s="179"/>
    </row>
    <row r="90" spans="2:87" ht="25.9" customHeight="1">
      <c r="B90" s="83"/>
      <c r="C90" s="297"/>
      <c r="D90" s="298"/>
      <c r="E90" s="298"/>
      <c r="F90" s="299"/>
      <c r="G90" s="342"/>
      <c r="H90" s="343"/>
      <c r="I90" s="343"/>
      <c r="J90" s="343"/>
      <c r="K90" s="343"/>
      <c r="L90" s="344"/>
      <c r="M90" s="329" t="str">
        <f>IF(基本入力!$I$43="","",基本入力!$I$43)</f>
        <v/>
      </c>
      <c r="N90" s="330"/>
      <c r="O90" s="330"/>
      <c r="P90" s="330"/>
      <c r="Q90" s="330"/>
      <c r="R90" s="330"/>
      <c r="S90" s="330"/>
      <c r="T90" s="330"/>
      <c r="U90" s="330"/>
      <c r="V90" s="330"/>
      <c r="W90" s="330"/>
      <c r="X90" s="330"/>
      <c r="Y90" s="330"/>
      <c r="Z90" s="331"/>
      <c r="AA90" s="307" t="str">
        <f>IF(基本入力!$Y$43="","",基本入力!$Y$43)</f>
        <v/>
      </c>
      <c r="AB90" s="308"/>
      <c r="AC90" s="308"/>
      <c r="AD90" s="308"/>
      <c r="AE90" s="308"/>
      <c r="AF90" s="308"/>
      <c r="AG90" s="308"/>
      <c r="AH90" s="308"/>
      <c r="AI90" s="308"/>
      <c r="AJ90" s="308"/>
      <c r="AK90" s="308"/>
      <c r="AL90" s="308"/>
      <c r="AM90" s="308"/>
      <c r="AN90" s="309"/>
      <c r="AO90" s="310" t="str">
        <f>IF(基本入力!$AR$43="","",基本入力!$AR$43)</f>
        <v/>
      </c>
      <c r="AP90" s="310"/>
      <c r="AQ90" s="310"/>
      <c r="AR90" s="310"/>
      <c r="AS90" s="310"/>
      <c r="AT90" s="310"/>
      <c r="AU90" s="310"/>
      <c r="AV90" s="310"/>
      <c r="BB90" s="347" t="s">
        <v>109</v>
      </c>
      <c r="BC90" s="347"/>
      <c r="BD90" s="347"/>
      <c r="BE90" s="347"/>
      <c r="BF90" s="348">
        <f>SUM('陸上1（総括申込書）'!$J$21:$J$22)</f>
        <v>0</v>
      </c>
      <c r="BG90" s="348"/>
      <c r="BH90" s="348"/>
      <c r="BI90" s="348"/>
      <c r="BJ90" s="348"/>
      <c r="BK90" s="303" t="s">
        <v>368</v>
      </c>
      <c r="BL90" s="303"/>
      <c r="BM90" s="346">
        <f>SUM('陸上1（総括申込書）'!$K$21:$K$22)</f>
        <v>0</v>
      </c>
      <c r="BN90" s="346"/>
      <c r="BO90" s="346"/>
      <c r="BP90" s="346"/>
      <c r="BQ90" s="346"/>
      <c r="BR90" s="346"/>
      <c r="BS90" s="303" t="s">
        <v>39</v>
      </c>
      <c r="BT90" s="303"/>
      <c r="CE90" s="84"/>
    </row>
    <row r="91" spans="2:87" ht="6" customHeight="1">
      <c r="B91" s="83"/>
      <c r="BB91" s="347" t="s">
        <v>369</v>
      </c>
      <c r="BC91" s="347"/>
      <c r="BD91" s="347"/>
      <c r="BE91" s="347"/>
      <c r="BF91" s="446">
        <f>SUM('陸上1（総括申込書）'!$J$23:$J$24)</f>
        <v>0</v>
      </c>
      <c r="BG91" s="446"/>
      <c r="BH91" s="446"/>
      <c r="BI91" s="446"/>
      <c r="BJ91" s="446"/>
      <c r="BK91" s="303" t="s">
        <v>368</v>
      </c>
      <c r="BL91" s="303"/>
      <c r="BM91" s="443">
        <f>SUM('陸上1（総括申込書）'!$K$23:$K$24)</f>
        <v>0</v>
      </c>
      <c r="BN91" s="443"/>
      <c r="BO91" s="443"/>
      <c r="BP91" s="443"/>
      <c r="BQ91" s="443"/>
      <c r="BR91" s="443"/>
      <c r="BS91" s="303" t="s">
        <v>39</v>
      </c>
      <c r="BT91" s="303"/>
      <c r="CE91" s="101"/>
    </row>
    <row r="92" spans="2:87" ht="18" customHeight="1">
      <c r="B92" s="83"/>
      <c r="BB92" s="347"/>
      <c r="BC92" s="347"/>
      <c r="BD92" s="347"/>
      <c r="BE92" s="347"/>
      <c r="BF92" s="348"/>
      <c r="BG92" s="348"/>
      <c r="BH92" s="348"/>
      <c r="BI92" s="348"/>
      <c r="BJ92" s="348"/>
      <c r="BK92" s="303"/>
      <c r="BL92" s="303"/>
      <c r="BM92" s="348"/>
      <c r="BN92" s="348"/>
      <c r="BO92" s="348"/>
      <c r="BP92" s="348"/>
      <c r="BQ92" s="348"/>
      <c r="BR92" s="348"/>
      <c r="BS92" s="303"/>
      <c r="BT92" s="303"/>
      <c r="CE92" s="84"/>
    </row>
    <row r="93" spans="2:87" ht="6" customHeight="1">
      <c r="B93" s="83"/>
      <c r="BB93" s="347" t="s">
        <v>370</v>
      </c>
      <c r="BC93" s="347"/>
      <c r="BD93" s="347"/>
      <c r="BE93" s="347"/>
      <c r="BF93" s="443">
        <f>IF('陸上1（総括申込書）'!$J$25="","",'陸上1（総括申込書）'!$J$25)</f>
        <v>0</v>
      </c>
      <c r="BG93" s="443"/>
      <c r="BH93" s="443"/>
      <c r="BI93" s="443"/>
      <c r="BJ93" s="443"/>
      <c r="BK93" s="303" t="s">
        <v>368</v>
      </c>
      <c r="BL93" s="303"/>
      <c r="BM93" s="444" t="str">
        <f>IF('陸上1（総括申込書）'!$K$25=0,"",'陸上1（総括申込書）'!$K$25)</f>
        <v>-</v>
      </c>
      <c r="BN93" s="444"/>
      <c r="BO93" s="444"/>
      <c r="BP93" s="444"/>
      <c r="BQ93" s="444"/>
      <c r="BR93" s="444"/>
      <c r="BS93" s="303" t="s">
        <v>39</v>
      </c>
      <c r="BT93" s="303"/>
      <c r="CE93" s="84"/>
    </row>
    <row r="94" spans="2:87" ht="18" customHeight="1">
      <c r="B94" s="83"/>
      <c r="C94" s="320" t="str">
        <f>IF($C$47="","",$C$47)</f>
        <v/>
      </c>
      <c r="D94" s="320"/>
      <c r="E94" s="320"/>
      <c r="F94" s="320"/>
      <c r="G94" s="320"/>
      <c r="H94" s="320"/>
      <c r="I94" s="320"/>
      <c r="J94" s="320"/>
      <c r="K94" s="320"/>
      <c r="L94" s="320"/>
      <c r="M94" s="320"/>
      <c r="N94" s="320"/>
      <c r="O94" s="320"/>
      <c r="P94" s="320"/>
      <c r="Q94" s="320"/>
      <c r="R94" s="320"/>
      <c r="S94" s="320"/>
      <c r="BB94" s="347"/>
      <c r="BC94" s="347"/>
      <c r="BD94" s="347"/>
      <c r="BE94" s="347"/>
      <c r="BF94" s="348"/>
      <c r="BG94" s="348"/>
      <c r="BH94" s="348"/>
      <c r="BI94" s="348"/>
      <c r="BJ94" s="348"/>
      <c r="BK94" s="303"/>
      <c r="BL94" s="303"/>
      <c r="BM94" s="445"/>
      <c r="BN94" s="445"/>
      <c r="BO94" s="445"/>
      <c r="BP94" s="445"/>
      <c r="BQ94" s="445"/>
      <c r="BR94" s="445"/>
      <c r="BS94" s="303"/>
      <c r="BT94" s="303"/>
      <c r="CE94" s="84"/>
    </row>
    <row r="95" spans="2:87" ht="18" customHeight="1">
      <c r="B95" s="83"/>
      <c r="C95" s="321" t="s">
        <v>192</v>
      </c>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B95" s="322" t="s">
        <v>193</v>
      </c>
      <c r="AC95" s="322"/>
      <c r="CE95" s="84"/>
    </row>
    <row r="96" spans="2:87" ht="18" customHeight="1">
      <c r="B96" s="83"/>
      <c r="C96" s="321" t="s">
        <v>66</v>
      </c>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B96" s="322" t="s">
        <v>193</v>
      </c>
      <c r="AC96" s="322"/>
      <c r="CE96" s="84"/>
    </row>
    <row r="97" spans="2:83" ht="6" customHeight="1">
      <c r="B97" s="83"/>
      <c r="CE97" s="84"/>
    </row>
    <row r="98" spans="2:83" ht="31.9" customHeight="1">
      <c r="B98" s="83"/>
      <c r="R98" s="304" t="str">
        <f>IF($AN$18="","",$AN$18)</f>
        <v/>
      </c>
      <c r="S98" s="304"/>
      <c r="T98" s="304"/>
      <c r="U98" s="304"/>
      <c r="V98" s="304"/>
      <c r="W98" s="304"/>
      <c r="X98" s="304"/>
      <c r="Y98" s="304"/>
      <c r="Z98" s="304"/>
      <c r="AA98" s="304"/>
      <c r="AB98" s="304"/>
      <c r="AC98" s="304"/>
      <c r="AD98" s="39"/>
      <c r="AE98" s="305" t="s">
        <v>201</v>
      </c>
      <c r="AF98" s="305"/>
      <c r="AG98" s="305"/>
      <c r="AH98" s="305"/>
      <c r="AI98" s="305"/>
      <c r="AJ98" s="305"/>
      <c r="AK98" s="305"/>
      <c r="AL98" s="305"/>
      <c r="AM98" s="305"/>
      <c r="AN98" s="305"/>
      <c r="AO98" s="305"/>
      <c r="AP98" s="305"/>
      <c r="AQ98" s="305"/>
      <c r="AR98" s="305"/>
      <c r="AS98" s="305"/>
      <c r="AT98" s="305"/>
      <c r="AU98" s="12"/>
      <c r="AV98" s="306" t="str">
        <f>IF($AV$51="","",$AV$51)</f>
        <v/>
      </c>
      <c r="AW98" s="306"/>
      <c r="AX98" s="306"/>
      <c r="AY98" s="306"/>
      <c r="AZ98" s="306"/>
      <c r="BA98" s="306"/>
      <c r="BB98" s="306"/>
      <c r="BC98" s="306"/>
      <c r="BD98" s="306"/>
      <c r="BE98" s="306"/>
      <c r="BF98" s="306"/>
      <c r="BG98" s="306"/>
      <c r="BH98" s="306"/>
      <c r="BI98" s="306"/>
      <c r="BJ98" s="306"/>
      <c r="BK98" s="306"/>
      <c r="BL98" s="306"/>
      <c r="BM98" s="306"/>
      <c r="BN98" s="306"/>
      <c r="BO98" s="306"/>
      <c r="BP98" s="306"/>
      <c r="BQ98" s="306"/>
      <c r="BR98" s="306"/>
      <c r="BS98" s="306"/>
      <c r="BT98" s="306"/>
      <c r="BV98" s="322"/>
      <c r="BW98" s="322"/>
      <c r="CE98" s="84"/>
    </row>
    <row r="99" spans="2:83" ht="6" customHeight="1">
      <c r="B99" s="83"/>
      <c r="R99" s="40"/>
      <c r="S99" s="40"/>
      <c r="T99" s="40"/>
      <c r="U99" s="40"/>
      <c r="V99" s="40"/>
      <c r="W99" s="40"/>
      <c r="X99" s="40"/>
      <c r="Y99" s="40"/>
      <c r="Z99" s="40"/>
      <c r="AA99" s="40"/>
      <c r="AB99" s="40"/>
      <c r="AC99" s="40"/>
      <c r="AD99" s="40"/>
      <c r="AE99" s="12"/>
      <c r="AF99" s="12"/>
      <c r="AG99" s="12"/>
      <c r="AH99" s="12"/>
      <c r="AI99" s="12"/>
      <c r="AJ99" s="12"/>
      <c r="AK99" s="12"/>
      <c r="AL99" s="12"/>
      <c r="AM99" s="12"/>
      <c r="AN99" s="12"/>
      <c r="AO99" s="12"/>
      <c r="AP99" s="12"/>
      <c r="AQ99" s="12"/>
      <c r="AR99" s="12"/>
      <c r="AS99" s="12"/>
      <c r="AT99" s="12"/>
      <c r="AU99" s="12"/>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CE99" s="84"/>
    </row>
    <row r="100" spans="2:83" ht="31.9" customHeight="1">
      <c r="B100" s="83"/>
      <c r="R100" s="304" t="str">
        <f>IF($AN$18="","",$AN$18)</f>
        <v/>
      </c>
      <c r="S100" s="304"/>
      <c r="T100" s="304"/>
      <c r="U100" s="304"/>
      <c r="V100" s="304"/>
      <c r="W100" s="304"/>
      <c r="X100" s="304"/>
      <c r="Y100" s="304"/>
      <c r="Z100" s="304"/>
      <c r="AA100" s="304"/>
      <c r="AB100" s="304"/>
      <c r="AC100" s="304"/>
      <c r="AD100" s="39"/>
      <c r="AE100" s="305" t="s">
        <v>40</v>
      </c>
      <c r="AF100" s="305"/>
      <c r="AG100" s="305"/>
      <c r="AH100" s="305"/>
      <c r="AI100" s="305"/>
      <c r="AJ100" s="305"/>
      <c r="AK100" s="305"/>
      <c r="AL100" s="305"/>
      <c r="AM100" s="305"/>
      <c r="AN100" s="305"/>
      <c r="AO100" s="305"/>
      <c r="AP100" s="305"/>
      <c r="AQ100" s="305"/>
      <c r="AR100" s="305"/>
      <c r="AS100" s="305"/>
      <c r="AT100" s="305"/>
      <c r="AU100" s="12"/>
      <c r="AV100" s="306" t="str">
        <f>IF($AV$53="","",$AV$53)</f>
        <v/>
      </c>
      <c r="AW100" s="306"/>
      <c r="AX100" s="306"/>
      <c r="AY100" s="306"/>
      <c r="AZ100" s="306"/>
      <c r="BA100" s="306"/>
      <c r="BB100" s="306"/>
      <c r="BC100" s="306"/>
      <c r="BD100" s="306"/>
      <c r="BE100" s="306"/>
      <c r="BF100" s="306"/>
      <c r="BG100" s="306"/>
      <c r="BH100" s="306"/>
      <c r="BI100" s="306"/>
      <c r="BJ100" s="306"/>
      <c r="BK100" s="306"/>
      <c r="BL100" s="306"/>
      <c r="BM100" s="306"/>
      <c r="BN100" s="306"/>
      <c r="BO100" s="306"/>
      <c r="BP100" s="306"/>
      <c r="BQ100" s="306"/>
      <c r="BR100" s="306"/>
      <c r="BS100" s="306"/>
      <c r="BT100" s="306"/>
      <c r="BV100" s="322"/>
      <c r="BW100" s="322"/>
      <c r="CE100" s="84"/>
    </row>
    <row r="101" spans="2:83">
      <c r="B101" s="83"/>
      <c r="CE101" s="84"/>
    </row>
    <row r="102" spans="2:83">
      <c r="B102" s="83"/>
      <c r="CE102" s="84"/>
    </row>
    <row r="103" spans="2:83">
      <c r="B103" s="83"/>
      <c r="CE103" s="84"/>
    </row>
    <row r="104" spans="2:83">
      <c r="B104" s="83"/>
      <c r="CE104" s="84"/>
    </row>
    <row r="105" spans="2:83">
      <c r="B105" s="83"/>
      <c r="CE105" s="84"/>
    </row>
    <row r="106" spans="2:83">
      <c r="B106" s="83"/>
      <c r="CE106" s="84"/>
    </row>
    <row r="107" spans="2:83">
      <c r="B107" s="83"/>
      <c r="CE107" s="84"/>
    </row>
    <row r="108" spans="2:83" ht="20.25" customHeight="1">
      <c r="B108" s="83"/>
      <c r="C108" s="389"/>
      <c r="D108" s="389"/>
      <c r="E108" s="389"/>
      <c r="F108" s="389"/>
      <c r="G108" s="389"/>
      <c r="H108" s="389"/>
      <c r="I108" s="389"/>
      <c r="J108" s="389"/>
      <c r="K108" s="389"/>
      <c r="L108" s="389"/>
      <c r="M108" s="389"/>
      <c r="N108" s="389"/>
      <c r="O108" s="389"/>
      <c r="P108" s="389"/>
      <c r="Q108" s="389"/>
      <c r="R108" s="389"/>
      <c r="BZ108" s="390" t="s">
        <v>60</v>
      </c>
      <c r="CA108" s="390"/>
      <c r="CB108" s="390"/>
      <c r="CC108" s="390"/>
      <c r="CD108" s="390"/>
      <c r="CE108" s="94"/>
    </row>
    <row r="109" spans="2:83" ht="21.75" customHeight="1">
      <c r="B109" s="83"/>
      <c r="C109" s="389"/>
      <c r="D109" s="389"/>
      <c r="E109" s="389"/>
      <c r="F109" s="389"/>
      <c r="G109" s="389"/>
      <c r="H109" s="389"/>
      <c r="I109" s="389"/>
      <c r="J109" s="389"/>
      <c r="K109" s="389"/>
      <c r="L109" s="389"/>
      <c r="M109" s="389"/>
      <c r="N109" s="389"/>
      <c r="O109" s="389"/>
      <c r="P109" s="389"/>
      <c r="Q109" s="389"/>
      <c r="R109" s="389"/>
      <c r="CE109" s="84"/>
    </row>
    <row r="110" spans="2:83" ht="21" customHeight="1">
      <c r="B110" s="83"/>
      <c r="C110" s="425" t="str">
        <f>IF($C$16="","",$C$16)</f>
        <v>第51回広島県民スポーツ大会　陸上競技参加者名簿</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5"/>
      <c r="BU110" s="425"/>
      <c r="BV110" s="425"/>
      <c r="BW110" s="425"/>
      <c r="BX110" s="425"/>
      <c r="BY110" s="425"/>
      <c r="BZ110" s="425"/>
      <c r="CA110" s="425"/>
      <c r="CB110" s="425"/>
      <c r="CC110" s="425"/>
      <c r="CD110" s="425"/>
      <c r="CE110" s="95"/>
    </row>
    <row r="111" spans="2:83" ht="10.5" customHeight="1">
      <c r="B111" s="83"/>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95"/>
    </row>
    <row r="112" spans="2:83" ht="24.6" customHeight="1">
      <c r="B112" s="83"/>
      <c r="C112" s="391" t="s">
        <v>68</v>
      </c>
      <c r="D112" s="391"/>
      <c r="E112" s="391"/>
      <c r="F112" s="391"/>
      <c r="G112" s="391"/>
      <c r="H112" s="391"/>
      <c r="I112" s="391"/>
      <c r="J112" s="391"/>
      <c r="K112" s="391"/>
      <c r="L112" s="391"/>
      <c r="M112" s="391"/>
      <c r="N112" s="391"/>
      <c r="O112" s="34"/>
      <c r="P112" s="392" t="str">
        <f>IF($P$18="","",$P$18)</f>
        <v/>
      </c>
      <c r="Q112" s="392"/>
      <c r="R112" s="392"/>
      <c r="S112" s="392"/>
      <c r="T112" s="392"/>
      <c r="U112" s="392"/>
      <c r="V112" s="392"/>
      <c r="W112" s="392"/>
      <c r="X112" s="392"/>
      <c r="Y112" s="392"/>
      <c r="Z112" s="392"/>
      <c r="AA112" s="392"/>
      <c r="AB112" s="392"/>
      <c r="AC112" s="392"/>
      <c r="AD112" s="392"/>
      <c r="AE112" s="392"/>
      <c r="AF112" s="392"/>
      <c r="AG112" s="392"/>
      <c r="AH112" s="392"/>
      <c r="AI112" s="392"/>
      <c r="AJ112" s="392"/>
      <c r="AK112" s="392"/>
      <c r="AM112" s="11" t="s">
        <v>32</v>
      </c>
      <c r="AN112" s="393" t="str">
        <f>IF($AN$18="","",$AN$18)</f>
        <v/>
      </c>
      <c r="AO112" s="393"/>
      <c r="AP112" s="393"/>
      <c r="AQ112" s="393"/>
      <c r="AR112" s="393"/>
      <c r="AS112" s="393"/>
      <c r="AT112" s="393"/>
      <c r="AU112" s="11" t="s">
        <v>34</v>
      </c>
      <c r="AW112" s="34" t="s">
        <v>69</v>
      </c>
      <c r="AX112" s="34"/>
      <c r="AY112" s="34"/>
      <c r="AZ112" s="34"/>
      <c r="BA112" s="34"/>
      <c r="BB112" s="34"/>
      <c r="BC112" s="34"/>
      <c r="BD112" s="34"/>
      <c r="BE112" s="34"/>
      <c r="BF112" s="34"/>
      <c r="BG112" s="34"/>
      <c r="BH112" s="400" t="str">
        <f>IF(基本入力!$I$21="","",基本入力!$I$21)</f>
        <v/>
      </c>
      <c r="BI112" s="400"/>
      <c r="BJ112" s="400"/>
      <c r="BK112" s="400"/>
      <c r="BL112" s="400"/>
      <c r="BM112" s="400"/>
      <c r="BN112" s="400"/>
      <c r="BO112" s="400"/>
      <c r="BP112" s="400"/>
      <c r="BQ112" s="400"/>
      <c r="BR112" s="400"/>
      <c r="BS112" s="400"/>
      <c r="BT112" s="400"/>
      <c r="BU112" s="400"/>
      <c r="BV112" s="400"/>
      <c r="BW112" s="400"/>
      <c r="BX112" s="400"/>
      <c r="BY112" s="400"/>
      <c r="BZ112" s="400"/>
      <c r="CA112" s="400"/>
      <c r="CB112" s="400"/>
      <c r="CC112" s="400"/>
      <c r="CD112" s="400"/>
      <c r="CE112" s="96"/>
    </row>
    <row r="113" spans="2:85" ht="24.6" customHeight="1">
      <c r="B113" s="83"/>
      <c r="C113" s="391" t="s">
        <v>210</v>
      </c>
      <c r="D113" s="391"/>
      <c r="E113" s="391"/>
      <c r="F113" s="391"/>
      <c r="G113" s="391"/>
      <c r="H113" s="391"/>
      <c r="I113" s="391"/>
      <c r="J113" s="391"/>
      <c r="K113" s="391"/>
      <c r="L113" s="391"/>
      <c r="M113" s="391"/>
      <c r="N113" s="391"/>
      <c r="O113" s="34"/>
      <c r="P113" s="381" t="s">
        <v>33</v>
      </c>
      <c r="Q113" s="381"/>
      <c r="R113" s="426" t="str">
        <f>IF(基本入力!$I$23="","",基本入力!$I$23)</f>
        <v/>
      </c>
      <c r="S113" s="426"/>
      <c r="T113" s="426"/>
      <c r="U113" s="426"/>
      <c r="V113" s="426"/>
      <c r="W113" s="426"/>
      <c r="X113" s="426"/>
      <c r="Y113" s="108"/>
      <c r="Z113" s="382" t="str">
        <f>IF(基本入力!$O$23="","",基本入力!$O$23)</f>
        <v/>
      </c>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111"/>
      <c r="BF113" s="34"/>
      <c r="BG113" s="174"/>
      <c r="BK113" s="303" t="s">
        <v>212</v>
      </c>
      <c r="BL113" s="303"/>
      <c r="BM113" s="303"/>
      <c r="BN113" s="303"/>
      <c r="BO113" s="303"/>
      <c r="BP113" s="303"/>
      <c r="BQ113" s="113"/>
      <c r="BR113" s="374" t="str">
        <f>IF(基本入力!$I$25="","",基本入力!$I$25)</f>
        <v/>
      </c>
      <c r="BS113" s="374"/>
      <c r="BT113" s="374"/>
      <c r="BU113" s="374"/>
      <c r="BV113" s="374"/>
      <c r="BW113" s="374"/>
      <c r="BX113" s="374"/>
      <c r="BY113" s="374"/>
      <c r="BZ113" s="374"/>
      <c r="CA113" s="374"/>
      <c r="CB113" s="374"/>
      <c r="CC113" s="374"/>
      <c r="CD113" s="374"/>
      <c r="CE113" s="97"/>
      <c r="CF113" s="180" t="str">
        <f>$P$18</f>
        <v/>
      </c>
    </row>
    <row r="114" spans="2:85" ht="24.6" customHeight="1">
      <c r="B114" s="83"/>
      <c r="C114" s="34"/>
      <c r="D114" s="34"/>
      <c r="E114" s="34"/>
      <c r="F114" s="34"/>
      <c r="G114" s="34"/>
      <c r="H114" s="34"/>
      <c r="I114" s="34"/>
      <c r="J114" s="34"/>
      <c r="K114" s="34"/>
      <c r="L114" s="34"/>
      <c r="M114" s="34"/>
      <c r="N114" s="34"/>
      <c r="O114" s="34"/>
      <c r="P114" s="106"/>
      <c r="Q114" s="106"/>
      <c r="R114" s="107"/>
      <c r="S114" s="107"/>
      <c r="T114" s="107"/>
      <c r="U114" s="108"/>
      <c r="V114" s="108"/>
      <c r="W114" s="109"/>
      <c r="X114" s="109"/>
      <c r="Y114" s="109"/>
      <c r="Z114" s="109"/>
      <c r="AA114" s="110"/>
      <c r="AB114" s="110"/>
      <c r="AC114" s="111"/>
      <c r="AD114" s="111"/>
      <c r="AE114" s="111"/>
      <c r="AF114" s="111"/>
      <c r="AG114" s="111"/>
      <c r="AH114" s="111"/>
      <c r="AI114" s="111"/>
      <c r="AJ114" s="111"/>
      <c r="AK114" s="111"/>
      <c r="AL114" s="111"/>
      <c r="AM114" s="111"/>
      <c r="AN114" s="111"/>
      <c r="AO114" s="111"/>
      <c r="AP114" s="111"/>
      <c r="AQ114" s="111"/>
      <c r="AR114" s="111"/>
      <c r="AS114" s="111"/>
      <c r="AT114" s="111"/>
      <c r="AU114" s="111"/>
      <c r="AV114" s="111"/>
      <c r="AW114" s="111"/>
      <c r="AX114" s="111"/>
      <c r="AY114" s="111"/>
      <c r="AZ114" s="111"/>
      <c r="BA114" s="111"/>
      <c r="BB114" s="111"/>
      <c r="BC114" s="111"/>
      <c r="BD114" s="111"/>
      <c r="BE114" s="111"/>
      <c r="BF114" s="174"/>
      <c r="BG114" s="174"/>
      <c r="BK114" s="303" t="s">
        <v>214</v>
      </c>
      <c r="BL114" s="303"/>
      <c r="BM114" s="303"/>
      <c r="BN114" s="303"/>
      <c r="BO114" s="303"/>
      <c r="BP114" s="303"/>
      <c r="BQ114" s="112"/>
      <c r="BR114" s="388" t="str">
        <f>IF(基本入力!$I$27="","",基本入力!$I$27)</f>
        <v/>
      </c>
      <c r="BS114" s="388"/>
      <c r="BT114" s="388"/>
      <c r="BU114" s="388"/>
      <c r="BV114" s="388"/>
      <c r="BW114" s="388"/>
      <c r="BX114" s="388"/>
      <c r="BY114" s="388"/>
      <c r="BZ114" s="388"/>
      <c r="CA114" s="388"/>
      <c r="CB114" s="388"/>
      <c r="CC114" s="388"/>
      <c r="CD114" s="388"/>
      <c r="CE114" s="97"/>
      <c r="CF114" s="177" t="str">
        <f>PHONETIC(P112)</f>
        <v/>
      </c>
    </row>
    <row r="115" spans="2:85" ht="15.4" customHeight="1">
      <c r="B115" s="83"/>
      <c r="C115" s="6"/>
      <c r="D115" s="6"/>
      <c r="E115" s="6"/>
      <c r="F115" s="6"/>
      <c r="G115" s="6"/>
      <c r="H115" s="6"/>
      <c r="I115" s="6"/>
      <c r="J115" s="6"/>
      <c r="K115" s="6"/>
      <c r="L115" s="6"/>
      <c r="M115" s="6"/>
      <c r="N115" s="6"/>
      <c r="O115" s="6"/>
      <c r="P115" s="6"/>
      <c r="Q115" s="6"/>
      <c r="R115" s="6"/>
      <c r="S115" s="6"/>
      <c r="T115" s="6"/>
      <c r="U115" s="6"/>
      <c r="V115" s="6"/>
      <c r="W115" s="6"/>
      <c r="X115" s="6"/>
      <c r="Z115" s="6"/>
      <c r="AA115" s="6"/>
      <c r="AB115" s="6"/>
      <c r="AC115" s="6"/>
      <c r="AD115" s="6"/>
      <c r="AE115" s="6"/>
      <c r="AF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95"/>
      <c r="CF115" s="177"/>
    </row>
    <row r="116" spans="2:85" ht="15.4" customHeight="1">
      <c r="B116" s="83"/>
      <c r="C116" s="8" t="s">
        <v>32</v>
      </c>
      <c r="D116" s="384" t="str">
        <f>IF($D$22="","",$D$22)</f>
        <v/>
      </c>
      <c r="E116" s="384"/>
      <c r="F116" s="384"/>
      <c r="G116" s="8" t="s">
        <v>34</v>
      </c>
      <c r="H116" s="9" t="s">
        <v>230</v>
      </c>
      <c r="I116" s="9"/>
      <c r="J116" s="9"/>
      <c r="K116" s="8"/>
      <c r="L116" s="8"/>
      <c r="M116" s="8"/>
      <c r="N116" s="8"/>
      <c r="O116" s="8"/>
      <c r="P116" s="8"/>
      <c r="Q116" s="8"/>
      <c r="R116" s="8"/>
      <c r="S116" s="8"/>
      <c r="T116" s="8"/>
      <c r="U116" s="8"/>
      <c r="V116" s="8"/>
      <c r="W116" s="8"/>
      <c r="X116" s="8"/>
      <c r="Y116" s="7" t="s">
        <v>35</v>
      </c>
      <c r="Z116" s="8"/>
      <c r="AA116" s="8"/>
      <c r="AB116" s="8"/>
      <c r="AC116" s="8"/>
      <c r="AD116" s="8"/>
      <c r="AE116" s="8"/>
      <c r="AF116" s="8"/>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35"/>
      <c r="BS116" s="36"/>
      <c r="BT116" s="36"/>
      <c r="BU116" s="36"/>
      <c r="BV116" s="36"/>
      <c r="BW116" s="36"/>
      <c r="BX116" s="36"/>
      <c r="BY116" s="36"/>
      <c r="BZ116" s="36"/>
      <c r="CA116" s="36"/>
      <c r="CB116" s="6"/>
      <c r="CC116" s="6"/>
      <c r="CD116" s="6"/>
      <c r="CE116" s="95"/>
    </row>
    <row r="117" spans="2:85" ht="15.4" customHeight="1">
      <c r="B117" s="83"/>
      <c r="C117" s="8" t="s">
        <v>32</v>
      </c>
      <c r="D117" s="385" t="str">
        <f>IF($D$23="","",$D$23)</f>
        <v/>
      </c>
      <c r="E117" s="385"/>
      <c r="F117" s="385"/>
      <c r="G117" s="8" t="s">
        <v>34</v>
      </c>
      <c r="H117" s="9" t="s">
        <v>231</v>
      </c>
      <c r="I117" s="8"/>
      <c r="J117" s="8"/>
      <c r="K117" s="8"/>
      <c r="L117" s="8"/>
      <c r="M117" s="8"/>
      <c r="N117" s="8"/>
      <c r="O117" s="8"/>
      <c r="P117" s="8"/>
      <c r="Q117" s="8"/>
      <c r="R117" s="8"/>
      <c r="S117" s="8"/>
      <c r="T117" s="8"/>
      <c r="U117" s="8"/>
      <c r="V117" s="8"/>
      <c r="W117" s="8"/>
      <c r="X117" s="8"/>
      <c r="Y117" s="10" t="s">
        <v>189</v>
      </c>
      <c r="Z117" s="8"/>
      <c r="AA117" s="8"/>
      <c r="AB117" s="8"/>
      <c r="AC117" s="8"/>
      <c r="AD117" s="8"/>
      <c r="AE117" s="8"/>
      <c r="AF117" s="8"/>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35"/>
      <c r="BS117" s="35"/>
      <c r="BT117" s="35"/>
      <c r="BU117" s="35"/>
      <c r="BV117" s="35"/>
      <c r="BW117" s="35"/>
      <c r="BX117" s="35"/>
      <c r="BY117" s="35"/>
      <c r="BZ117" s="35"/>
      <c r="CA117" s="35"/>
      <c r="CB117" s="6"/>
      <c r="CC117" s="6"/>
      <c r="CD117" s="6"/>
      <c r="CE117" s="95"/>
    </row>
    <row r="118" spans="2:85">
      <c r="B118" s="83"/>
      <c r="CE118" s="84"/>
    </row>
    <row r="119" spans="2:85" ht="15" customHeight="1">
      <c r="B119" s="83"/>
      <c r="C119" s="294" t="s">
        <v>330</v>
      </c>
      <c r="D119" s="295"/>
      <c r="E119" s="295"/>
      <c r="F119" s="296"/>
      <c r="G119" s="294" t="s">
        <v>169</v>
      </c>
      <c r="H119" s="295"/>
      <c r="I119" s="295"/>
      <c r="J119" s="295"/>
      <c r="K119" s="295"/>
      <c r="L119" s="296"/>
      <c r="M119" s="410" t="s">
        <v>103</v>
      </c>
      <c r="N119" s="411"/>
      <c r="O119" s="411"/>
      <c r="P119" s="411"/>
      <c r="Q119" s="411"/>
      <c r="R119" s="411"/>
      <c r="S119" s="411"/>
      <c r="T119" s="411"/>
      <c r="U119" s="411"/>
      <c r="V119" s="411"/>
      <c r="W119" s="411"/>
      <c r="X119" s="411"/>
      <c r="Y119" s="411"/>
      <c r="Z119" s="424"/>
      <c r="AA119" s="410" t="s">
        <v>43</v>
      </c>
      <c r="AB119" s="411"/>
      <c r="AC119" s="411"/>
      <c r="AD119" s="411"/>
      <c r="AE119" s="411"/>
      <c r="AF119" s="411"/>
      <c r="AG119" s="411"/>
      <c r="AH119" s="411"/>
      <c r="AI119" s="411"/>
      <c r="AJ119" s="411"/>
      <c r="AK119" s="411"/>
      <c r="AL119" s="411"/>
      <c r="AM119" s="411"/>
      <c r="AN119" s="411"/>
      <c r="AO119" s="294" t="s">
        <v>99</v>
      </c>
      <c r="AP119" s="295"/>
      <c r="AQ119" s="295"/>
      <c r="AR119" s="295"/>
      <c r="AS119" s="295"/>
      <c r="AT119" s="295"/>
      <c r="AU119" s="295"/>
      <c r="AV119" s="296"/>
      <c r="AW119" s="412" t="s">
        <v>29</v>
      </c>
      <c r="AX119" s="412"/>
      <c r="AY119" s="412"/>
      <c r="AZ119" s="383" t="s">
        <v>97</v>
      </c>
      <c r="BA119" s="383"/>
      <c r="BB119" s="383"/>
      <c r="BC119" s="383"/>
      <c r="BD119" s="383"/>
      <c r="BE119" s="383"/>
      <c r="BF119" s="413" t="s">
        <v>100</v>
      </c>
      <c r="BG119" s="413"/>
      <c r="BH119" s="413"/>
      <c r="BI119" s="413"/>
      <c r="BJ119" s="413"/>
      <c r="BK119" s="294" t="s">
        <v>224</v>
      </c>
      <c r="BL119" s="295"/>
      <c r="BM119" s="295"/>
      <c r="BN119" s="295"/>
      <c r="BO119" s="295"/>
      <c r="BP119" s="295"/>
      <c r="BQ119" s="296"/>
      <c r="BR119" s="294" t="s">
        <v>200</v>
      </c>
      <c r="BS119" s="295"/>
      <c r="BT119" s="295"/>
      <c r="BU119" s="295"/>
      <c r="BV119" s="295"/>
      <c r="BW119" s="296"/>
      <c r="BX119" s="414" t="s">
        <v>186</v>
      </c>
      <c r="BY119" s="415"/>
      <c r="BZ119" s="415"/>
      <c r="CA119" s="415"/>
      <c r="CB119" s="415"/>
      <c r="CC119" s="415"/>
      <c r="CD119" s="416"/>
      <c r="CE119" s="98"/>
    </row>
    <row r="120" spans="2:85" ht="15" customHeight="1">
      <c r="B120" s="83"/>
      <c r="C120" s="297"/>
      <c r="D120" s="298"/>
      <c r="E120" s="298"/>
      <c r="F120" s="299"/>
      <c r="G120" s="297"/>
      <c r="H120" s="298"/>
      <c r="I120" s="298"/>
      <c r="J120" s="298"/>
      <c r="K120" s="298"/>
      <c r="L120" s="299"/>
      <c r="M120" s="377" t="s">
        <v>98</v>
      </c>
      <c r="N120" s="377"/>
      <c r="O120" s="377"/>
      <c r="P120" s="377"/>
      <c r="Q120" s="377"/>
      <c r="R120" s="377"/>
      <c r="S120" s="377"/>
      <c r="T120" s="377" t="s">
        <v>38</v>
      </c>
      <c r="U120" s="377"/>
      <c r="V120" s="377"/>
      <c r="W120" s="377"/>
      <c r="X120" s="377"/>
      <c r="Y120" s="377"/>
      <c r="Z120" s="377"/>
      <c r="AA120" s="377" t="s">
        <v>98</v>
      </c>
      <c r="AB120" s="377"/>
      <c r="AC120" s="377"/>
      <c r="AD120" s="377"/>
      <c r="AE120" s="377"/>
      <c r="AF120" s="377"/>
      <c r="AG120" s="377"/>
      <c r="AH120" s="377" t="s">
        <v>38</v>
      </c>
      <c r="AI120" s="377"/>
      <c r="AJ120" s="377"/>
      <c r="AK120" s="377"/>
      <c r="AL120" s="377"/>
      <c r="AM120" s="377"/>
      <c r="AN120" s="377"/>
      <c r="AO120" s="297"/>
      <c r="AP120" s="298"/>
      <c r="AQ120" s="298"/>
      <c r="AR120" s="298"/>
      <c r="AS120" s="298"/>
      <c r="AT120" s="298"/>
      <c r="AU120" s="298"/>
      <c r="AV120" s="299"/>
      <c r="AW120" s="412"/>
      <c r="AX120" s="412"/>
      <c r="AY120" s="412"/>
      <c r="AZ120" s="383"/>
      <c r="BA120" s="383"/>
      <c r="BB120" s="383"/>
      <c r="BC120" s="383"/>
      <c r="BD120" s="383"/>
      <c r="BE120" s="383"/>
      <c r="BF120" s="413"/>
      <c r="BG120" s="413"/>
      <c r="BH120" s="413"/>
      <c r="BI120" s="413"/>
      <c r="BJ120" s="413"/>
      <c r="BK120" s="297"/>
      <c r="BL120" s="298"/>
      <c r="BM120" s="298"/>
      <c r="BN120" s="298"/>
      <c r="BO120" s="298"/>
      <c r="BP120" s="298"/>
      <c r="BQ120" s="299"/>
      <c r="BR120" s="297"/>
      <c r="BS120" s="298"/>
      <c r="BT120" s="298"/>
      <c r="BU120" s="298"/>
      <c r="BV120" s="298"/>
      <c r="BW120" s="299"/>
      <c r="BX120" s="417"/>
      <c r="BY120" s="418"/>
      <c r="BZ120" s="418"/>
      <c r="CA120" s="418"/>
      <c r="CB120" s="418"/>
      <c r="CC120" s="418"/>
      <c r="CD120" s="419"/>
      <c r="CE120" s="98"/>
    </row>
    <row r="121" spans="2:85" ht="17.25" customHeight="1">
      <c r="B121" s="83"/>
      <c r="C121" s="365" t="s">
        <v>28</v>
      </c>
      <c r="D121" s="365"/>
      <c r="E121" s="366"/>
      <c r="F121" s="366"/>
      <c r="G121" s="367"/>
      <c r="H121" s="367"/>
      <c r="I121" s="367"/>
      <c r="J121" s="367"/>
      <c r="K121" s="367"/>
      <c r="L121" s="367"/>
      <c r="M121" s="368" t="s">
        <v>105</v>
      </c>
      <c r="N121" s="368"/>
      <c r="O121" s="368"/>
      <c r="P121" s="368"/>
      <c r="Q121" s="368"/>
      <c r="R121" s="368"/>
      <c r="S121" s="368"/>
      <c r="T121" s="368" t="s">
        <v>106</v>
      </c>
      <c r="U121" s="368"/>
      <c r="V121" s="368"/>
      <c r="W121" s="368"/>
      <c r="X121" s="368"/>
      <c r="Y121" s="368"/>
      <c r="Z121" s="368"/>
      <c r="AA121" s="369" t="str">
        <f>IF(M121="","",PHONETIC(M121))</f>
        <v>ヒロシマ</v>
      </c>
      <c r="AB121" s="369"/>
      <c r="AC121" s="369"/>
      <c r="AD121" s="369"/>
      <c r="AE121" s="369"/>
      <c r="AF121" s="369"/>
      <c r="AG121" s="369"/>
      <c r="AH121" s="369" t="str">
        <f>IF(T121="","",PHONETIC(T121))</f>
        <v>タロウ</v>
      </c>
      <c r="AI121" s="369"/>
      <c r="AJ121" s="369"/>
      <c r="AK121" s="369"/>
      <c r="AL121" s="369"/>
      <c r="AM121" s="369"/>
      <c r="AN121" s="369"/>
      <c r="AO121" s="370">
        <v>21338</v>
      </c>
      <c r="AP121" s="370"/>
      <c r="AQ121" s="370"/>
      <c r="AR121" s="370"/>
      <c r="AS121" s="370"/>
      <c r="AT121" s="370"/>
      <c r="AU121" s="370"/>
      <c r="AV121" s="370"/>
      <c r="AW121" s="371" t="s">
        <v>25</v>
      </c>
      <c r="AX121" s="371"/>
      <c r="AY121" s="371"/>
      <c r="AZ121" s="372">
        <v>6</v>
      </c>
      <c r="BA121" s="373"/>
      <c r="BB121" s="375" t="s">
        <v>199</v>
      </c>
      <c r="BC121" s="372"/>
      <c r="BD121" s="372"/>
      <c r="BE121" s="376"/>
      <c r="BF121" s="427">
        <v>100</v>
      </c>
      <c r="BG121" s="427"/>
      <c r="BH121" s="427"/>
      <c r="BI121" s="427"/>
      <c r="BJ121" s="427"/>
      <c r="BK121" s="300">
        <v>12.56</v>
      </c>
      <c r="BL121" s="301"/>
      <c r="BM121" s="301"/>
      <c r="BN121" s="301"/>
      <c r="BO121" s="301"/>
      <c r="BP121" s="301"/>
      <c r="BQ121" s="302"/>
      <c r="BR121" s="421" t="s">
        <v>101</v>
      </c>
      <c r="BS121" s="422"/>
      <c r="BT121" s="422"/>
      <c r="BU121" s="422"/>
      <c r="BV121" s="422"/>
      <c r="BW121" s="423"/>
      <c r="BX121" s="406" t="s">
        <v>104</v>
      </c>
      <c r="BY121" s="407"/>
      <c r="BZ121" s="407"/>
      <c r="CA121" s="407"/>
      <c r="CB121" s="407"/>
      <c r="CC121" s="407"/>
      <c r="CD121" s="408"/>
      <c r="CE121" s="99"/>
    </row>
    <row r="122" spans="2:85" ht="25.9" customHeight="1">
      <c r="B122" s="83"/>
      <c r="C122" s="310">
        <v>25</v>
      </c>
      <c r="D122" s="310"/>
      <c r="E122" s="310"/>
      <c r="F122" s="364"/>
      <c r="G122" s="357" t="str">
        <f t="shared" ref="G122:G133" si="12">IF(M122="","",IF($BR$23="","",$BR$23+C122))</f>
        <v/>
      </c>
      <c r="H122" s="358"/>
      <c r="I122" s="358"/>
      <c r="J122" s="358"/>
      <c r="K122" s="358"/>
      <c r="L122" s="359"/>
      <c r="M122" s="360"/>
      <c r="N122" s="360"/>
      <c r="O122" s="360"/>
      <c r="P122" s="360"/>
      <c r="Q122" s="360"/>
      <c r="R122" s="360"/>
      <c r="S122" s="360"/>
      <c r="T122" s="360"/>
      <c r="U122" s="360"/>
      <c r="V122" s="360"/>
      <c r="W122" s="360"/>
      <c r="X122" s="360"/>
      <c r="Y122" s="360"/>
      <c r="Z122" s="360"/>
      <c r="AA122" s="420" t="str">
        <f t="shared" ref="AA122:AA133" si="13">PHONETIC(M122)</f>
        <v/>
      </c>
      <c r="AB122" s="420"/>
      <c r="AC122" s="420"/>
      <c r="AD122" s="420"/>
      <c r="AE122" s="420"/>
      <c r="AF122" s="420"/>
      <c r="AG122" s="420"/>
      <c r="AH122" s="420" t="str">
        <f t="shared" ref="AH122:AH133" si="14">PHONETIC(T122)</f>
        <v/>
      </c>
      <c r="AI122" s="420"/>
      <c r="AJ122" s="420"/>
      <c r="AK122" s="420"/>
      <c r="AL122" s="420"/>
      <c r="AM122" s="420"/>
      <c r="AN122" s="420"/>
      <c r="AO122" s="362"/>
      <c r="AP122" s="362"/>
      <c r="AQ122" s="362"/>
      <c r="AR122" s="362"/>
      <c r="AS122" s="362"/>
      <c r="AT122" s="362"/>
      <c r="AU122" s="362"/>
      <c r="AV122" s="362"/>
      <c r="AW122" s="363"/>
      <c r="AX122" s="363"/>
      <c r="AY122" s="363"/>
      <c r="AZ122" s="338"/>
      <c r="BA122" s="339"/>
      <c r="BB122" s="311"/>
      <c r="BC122" s="312"/>
      <c r="BD122" s="312"/>
      <c r="BE122" s="313"/>
      <c r="BF122" s="314"/>
      <c r="BG122" s="314"/>
      <c r="BH122" s="314"/>
      <c r="BI122" s="314"/>
      <c r="BJ122" s="314"/>
      <c r="BK122" s="288"/>
      <c r="BL122" s="289"/>
      <c r="BM122" s="289"/>
      <c r="BN122" s="289"/>
      <c r="BO122" s="289"/>
      <c r="BP122" s="289"/>
      <c r="BQ122" s="290"/>
      <c r="BR122" s="315"/>
      <c r="BS122" s="316"/>
      <c r="BT122" s="316"/>
      <c r="BU122" s="316"/>
      <c r="BV122" s="316"/>
      <c r="BW122" s="317"/>
      <c r="BX122" s="349"/>
      <c r="BY122" s="350"/>
      <c r="BZ122" s="350"/>
      <c r="CA122" s="350"/>
      <c r="CB122" s="350"/>
      <c r="CC122" s="350"/>
      <c r="CD122" s="351"/>
      <c r="CE122" s="100"/>
      <c r="CF122" s="178" t="str">
        <f>IF(AW122="","",IF(AW122="男",1,IF(AW122="女",2,"")))</f>
        <v/>
      </c>
      <c r="CG122" s="178"/>
    </row>
    <row r="123" spans="2:85" ht="25.9" customHeight="1">
      <c r="B123" s="83"/>
      <c r="C123" s="310">
        <v>26</v>
      </c>
      <c r="D123" s="310"/>
      <c r="E123" s="310"/>
      <c r="F123" s="310"/>
      <c r="G123" s="357" t="str">
        <f t="shared" si="12"/>
        <v/>
      </c>
      <c r="H123" s="358"/>
      <c r="I123" s="358"/>
      <c r="J123" s="358"/>
      <c r="K123" s="358"/>
      <c r="L123" s="359"/>
      <c r="M123" s="360"/>
      <c r="N123" s="360"/>
      <c r="O123" s="360"/>
      <c r="P123" s="360"/>
      <c r="Q123" s="360"/>
      <c r="R123" s="360"/>
      <c r="S123" s="360"/>
      <c r="T123" s="360"/>
      <c r="U123" s="360"/>
      <c r="V123" s="360"/>
      <c r="W123" s="360"/>
      <c r="X123" s="360"/>
      <c r="Y123" s="360"/>
      <c r="Z123" s="360"/>
      <c r="AA123" s="420" t="str">
        <f t="shared" si="13"/>
        <v/>
      </c>
      <c r="AB123" s="420"/>
      <c r="AC123" s="420"/>
      <c r="AD123" s="420"/>
      <c r="AE123" s="420"/>
      <c r="AF123" s="420"/>
      <c r="AG123" s="420"/>
      <c r="AH123" s="420" t="str">
        <f t="shared" si="14"/>
        <v/>
      </c>
      <c r="AI123" s="420"/>
      <c r="AJ123" s="420"/>
      <c r="AK123" s="420"/>
      <c r="AL123" s="420"/>
      <c r="AM123" s="420"/>
      <c r="AN123" s="420"/>
      <c r="AO123" s="362"/>
      <c r="AP123" s="362"/>
      <c r="AQ123" s="362"/>
      <c r="AR123" s="362"/>
      <c r="AS123" s="362"/>
      <c r="AT123" s="362"/>
      <c r="AU123" s="362"/>
      <c r="AV123" s="362"/>
      <c r="AW123" s="363"/>
      <c r="AX123" s="363"/>
      <c r="AY123" s="363"/>
      <c r="AZ123" s="338"/>
      <c r="BA123" s="339"/>
      <c r="BB123" s="311"/>
      <c r="BC123" s="312"/>
      <c r="BD123" s="312"/>
      <c r="BE123" s="313"/>
      <c r="BF123" s="314"/>
      <c r="BG123" s="314"/>
      <c r="BH123" s="314"/>
      <c r="BI123" s="314"/>
      <c r="BJ123" s="314"/>
      <c r="BK123" s="288"/>
      <c r="BL123" s="289"/>
      <c r="BM123" s="289"/>
      <c r="BN123" s="289"/>
      <c r="BO123" s="289"/>
      <c r="BP123" s="289"/>
      <c r="BQ123" s="290"/>
      <c r="BR123" s="315"/>
      <c r="BS123" s="316"/>
      <c r="BT123" s="316"/>
      <c r="BU123" s="316"/>
      <c r="BV123" s="316"/>
      <c r="BW123" s="317"/>
      <c r="BX123" s="349"/>
      <c r="BY123" s="350"/>
      <c r="BZ123" s="350"/>
      <c r="CA123" s="350"/>
      <c r="CB123" s="350"/>
      <c r="CC123" s="350"/>
      <c r="CD123" s="351"/>
      <c r="CE123" s="100"/>
      <c r="CF123" s="178" t="str">
        <f>IF(AW123="","",IF(AW123="男",1,IF(AW123="女",2,"")))</f>
        <v/>
      </c>
    </row>
    <row r="124" spans="2:85" ht="25.9" customHeight="1">
      <c r="B124" s="83"/>
      <c r="C124" s="310">
        <v>27</v>
      </c>
      <c r="D124" s="310"/>
      <c r="E124" s="310"/>
      <c r="F124" s="364"/>
      <c r="G124" s="357" t="str">
        <f t="shared" si="12"/>
        <v/>
      </c>
      <c r="H124" s="358"/>
      <c r="I124" s="358"/>
      <c r="J124" s="358"/>
      <c r="K124" s="358"/>
      <c r="L124" s="359"/>
      <c r="M124" s="360"/>
      <c r="N124" s="360"/>
      <c r="O124" s="360"/>
      <c r="P124" s="360"/>
      <c r="Q124" s="360"/>
      <c r="R124" s="360"/>
      <c r="S124" s="360"/>
      <c r="T124" s="360"/>
      <c r="U124" s="360"/>
      <c r="V124" s="360"/>
      <c r="W124" s="360"/>
      <c r="X124" s="360"/>
      <c r="Y124" s="360"/>
      <c r="Z124" s="360"/>
      <c r="AA124" s="420" t="str">
        <f t="shared" si="13"/>
        <v/>
      </c>
      <c r="AB124" s="420"/>
      <c r="AC124" s="420"/>
      <c r="AD124" s="420"/>
      <c r="AE124" s="420"/>
      <c r="AF124" s="420"/>
      <c r="AG124" s="420"/>
      <c r="AH124" s="420" t="str">
        <f t="shared" si="14"/>
        <v/>
      </c>
      <c r="AI124" s="420"/>
      <c r="AJ124" s="420"/>
      <c r="AK124" s="420"/>
      <c r="AL124" s="420"/>
      <c r="AM124" s="420"/>
      <c r="AN124" s="420"/>
      <c r="AO124" s="362"/>
      <c r="AP124" s="362"/>
      <c r="AQ124" s="362"/>
      <c r="AR124" s="362"/>
      <c r="AS124" s="362"/>
      <c r="AT124" s="362"/>
      <c r="AU124" s="362"/>
      <c r="AV124" s="362"/>
      <c r="AW124" s="363"/>
      <c r="AX124" s="363"/>
      <c r="AY124" s="363"/>
      <c r="AZ124" s="338"/>
      <c r="BA124" s="339"/>
      <c r="BB124" s="311"/>
      <c r="BC124" s="312"/>
      <c r="BD124" s="312"/>
      <c r="BE124" s="313"/>
      <c r="BF124" s="314"/>
      <c r="BG124" s="314"/>
      <c r="BH124" s="314"/>
      <c r="BI124" s="314"/>
      <c r="BJ124" s="314"/>
      <c r="BK124" s="288"/>
      <c r="BL124" s="289"/>
      <c r="BM124" s="289"/>
      <c r="BN124" s="289"/>
      <c r="BO124" s="289"/>
      <c r="BP124" s="289"/>
      <c r="BQ124" s="290"/>
      <c r="BR124" s="315"/>
      <c r="BS124" s="316"/>
      <c r="BT124" s="316"/>
      <c r="BU124" s="316"/>
      <c r="BV124" s="316"/>
      <c r="BW124" s="317"/>
      <c r="BX124" s="349"/>
      <c r="BY124" s="350"/>
      <c r="BZ124" s="350"/>
      <c r="CA124" s="350"/>
      <c r="CB124" s="350"/>
      <c r="CC124" s="350"/>
      <c r="CD124" s="351"/>
      <c r="CE124" s="100"/>
      <c r="CF124" s="178" t="str">
        <f t="shared" ref="CF124:CF133" si="15">IF(AW124="","",IF(AW124="男",1,IF(AW124="女",2,"")))</f>
        <v/>
      </c>
    </row>
    <row r="125" spans="2:85" ht="25.9" customHeight="1">
      <c r="B125" s="83"/>
      <c r="C125" s="310">
        <v>28</v>
      </c>
      <c r="D125" s="310"/>
      <c r="E125" s="310"/>
      <c r="F125" s="310"/>
      <c r="G125" s="357" t="str">
        <f t="shared" si="12"/>
        <v/>
      </c>
      <c r="H125" s="358"/>
      <c r="I125" s="358"/>
      <c r="J125" s="358"/>
      <c r="K125" s="358"/>
      <c r="L125" s="359"/>
      <c r="M125" s="360"/>
      <c r="N125" s="360"/>
      <c r="O125" s="360"/>
      <c r="P125" s="360"/>
      <c r="Q125" s="360"/>
      <c r="R125" s="360"/>
      <c r="S125" s="360"/>
      <c r="T125" s="360"/>
      <c r="U125" s="360"/>
      <c r="V125" s="360"/>
      <c r="W125" s="360"/>
      <c r="X125" s="360"/>
      <c r="Y125" s="360"/>
      <c r="Z125" s="360"/>
      <c r="AA125" s="420" t="str">
        <f t="shared" si="13"/>
        <v/>
      </c>
      <c r="AB125" s="420"/>
      <c r="AC125" s="420"/>
      <c r="AD125" s="420"/>
      <c r="AE125" s="420"/>
      <c r="AF125" s="420"/>
      <c r="AG125" s="420"/>
      <c r="AH125" s="420" t="str">
        <f t="shared" si="14"/>
        <v/>
      </c>
      <c r="AI125" s="420"/>
      <c r="AJ125" s="420"/>
      <c r="AK125" s="420"/>
      <c r="AL125" s="420"/>
      <c r="AM125" s="420"/>
      <c r="AN125" s="420"/>
      <c r="AO125" s="362"/>
      <c r="AP125" s="362"/>
      <c r="AQ125" s="362"/>
      <c r="AR125" s="362"/>
      <c r="AS125" s="362"/>
      <c r="AT125" s="362"/>
      <c r="AU125" s="362"/>
      <c r="AV125" s="362"/>
      <c r="AW125" s="363"/>
      <c r="AX125" s="363"/>
      <c r="AY125" s="363"/>
      <c r="AZ125" s="338"/>
      <c r="BA125" s="339"/>
      <c r="BB125" s="311"/>
      <c r="BC125" s="312"/>
      <c r="BD125" s="312"/>
      <c r="BE125" s="313"/>
      <c r="BF125" s="314"/>
      <c r="BG125" s="314"/>
      <c r="BH125" s="314"/>
      <c r="BI125" s="314"/>
      <c r="BJ125" s="314"/>
      <c r="BK125" s="288"/>
      <c r="BL125" s="289"/>
      <c r="BM125" s="289"/>
      <c r="BN125" s="289"/>
      <c r="BO125" s="289"/>
      <c r="BP125" s="289"/>
      <c r="BQ125" s="290"/>
      <c r="BR125" s="315"/>
      <c r="BS125" s="316"/>
      <c r="BT125" s="316"/>
      <c r="BU125" s="316"/>
      <c r="BV125" s="316"/>
      <c r="BW125" s="317"/>
      <c r="BX125" s="349"/>
      <c r="BY125" s="350"/>
      <c r="BZ125" s="350"/>
      <c r="CA125" s="350"/>
      <c r="CB125" s="350"/>
      <c r="CC125" s="350"/>
      <c r="CD125" s="351"/>
      <c r="CE125" s="100"/>
      <c r="CF125" s="178" t="str">
        <f t="shared" si="15"/>
        <v/>
      </c>
    </row>
    <row r="126" spans="2:85" ht="25.9" customHeight="1">
      <c r="B126" s="83"/>
      <c r="C126" s="310">
        <v>29</v>
      </c>
      <c r="D126" s="310"/>
      <c r="E126" s="310"/>
      <c r="F126" s="364"/>
      <c r="G126" s="357" t="str">
        <f t="shared" si="12"/>
        <v/>
      </c>
      <c r="H126" s="358"/>
      <c r="I126" s="358"/>
      <c r="J126" s="358"/>
      <c r="K126" s="358"/>
      <c r="L126" s="359"/>
      <c r="M126" s="360"/>
      <c r="N126" s="360"/>
      <c r="O126" s="360"/>
      <c r="P126" s="360"/>
      <c r="Q126" s="360"/>
      <c r="R126" s="360"/>
      <c r="S126" s="360"/>
      <c r="T126" s="360"/>
      <c r="U126" s="360"/>
      <c r="V126" s="360"/>
      <c r="W126" s="360"/>
      <c r="X126" s="360"/>
      <c r="Y126" s="360"/>
      <c r="Z126" s="360"/>
      <c r="AA126" s="420" t="str">
        <f t="shared" si="13"/>
        <v/>
      </c>
      <c r="AB126" s="420"/>
      <c r="AC126" s="420"/>
      <c r="AD126" s="420"/>
      <c r="AE126" s="420"/>
      <c r="AF126" s="420"/>
      <c r="AG126" s="420"/>
      <c r="AH126" s="420" t="str">
        <f t="shared" si="14"/>
        <v/>
      </c>
      <c r="AI126" s="420"/>
      <c r="AJ126" s="420"/>
      <c r="AK126" s="420"/>
      <c r="AL126" s="420"/>
      <c r="AM126" s="420"/>
      <c r="AN126" s="420"/>
      <c r="AO126" s="362"/>
      <c r="AP126" s="362"/>
      <c r="AQ126" s="362"/>
      <c r="AR126" s="362"/>
      <c r="AS126" s="362"/>
      <c r="AT126" s="362"/>
      <c r="AU126" s="362"/>
      <c r="AV126" s="362"/>
      <c r="AW126" s="363"/>
      <c r="AX126" s="363"/>
      <c r="AY126" s="363"/>
      <c r="AZ126" s="338"/>
      <c r="BA126" s="339"/>
      <c r="BB126" s="311"/>
      <c r="BC126" s="312"/>
      <c r="BD126" s="312"/>
      <c r="BE126" s="313"/>
      <c r="BF126" s="314"/>
      <c r="BG126" s="314"/>
      <c r="BH126" s="314"/>
      <c r="BI126" s="314"/>
      <c r="BJ126" s="314"/>
      <c r="BK126" s="288"/>
      <c r="BL126" s="289"/>
      <c r="BM126" s="289"/>
      <c r="BN126" s="289"/>
      <c r="BO126" s="289"/>
      <c r="BP126" s="289"/>
      <c r="BQ126" s="290"/>
      <c r="BR126" s="315"/>
      <c r="BS126" s="316"/>
      <c r="BT126" s="316"/>
      <c r="BU126" s="316"/>
      <c r="BV126" s="316"/>
      <c r="BW126" s="317"/>
      <c r="BX126" s="349"/>
      <c r="BY126" s="350"/>
      <c r="BZ126" s="350"/>
      <c r="CA126" s="350"/>
      <c r="CB126" s="350"/>
      <c r="CC126" s="350"/>
      <c r="CD126" s="351"/>
      <c r="CE126" s="100"/>
      <c r="CF126" s="178" t="str">
        <f t="shared" si="15"/>
        <v/>
      </c>
    </row>
    <row r="127" spans="2:85" ht="25.9" customHeight="1">
      <c r="B127" s="83"/>
      <c r="C127" s="310">
        <v>30</v>
      </c>
      <c r="D127" s="310"/>
      <c r="E127" s="310"/>
      <c r="F127" s="310"/>
      <c r="G127" s="357" t="str">
        <f t="shared" si="12"/>
        <v/>
      </c>
      <c r="H127" s="358"/>
      <c r="I127" s="358"/>
      <c r="J127" s="358"/>
      <c r="K127" s="358"/>
      <c r="L127" s="359"/>
      <c r="M127" s="360"/>
      <c r="N127" s="360"/>
      <c r="O127" s="360"/>
      <c r="P127" s="360"/>
      <c r="Q127" s="360"/>
      <c r="R127" s="360"/>
      <c r="S127" s="360"/>
      <c r="T127" s="360"/>
      <c r="U127" s="360"/>
      <c r="V127" s="360"/>
      <c r="W127" s="360"/>
      <c r="X127" s="360"/>
      <c r="Y127" s="360"/>
      <c r="Z127" s="360"/>
      <c r="AA127" s="420" t="str">
        <f t="shared" si="13"/>
        <v/>
      </c>
      <c r="AB127" s="420"/>
      <c r="AC127" s="420"/>
      <c r="AD127" s="420"/>
      <c r="AE127" s="420"/>
      <c r="AF127" s="420"/>
      <c r="AG127" s="420"/>
      <c r="AH127" s="420" t="str">
        <f t="shared" si="14"/>
        <v/>
      </c>
      <c r="AI127" s="420"/>
      <c r="AJ127" s="420"/>
      <c r="AK127" s="420"/>
      <c r="AL127" s="420"/>
      <c r="AM127" s="420"/>
      <c r="AN127" s="420"/>
      <c r="AO127" s="362"/>
      <c r="AP127" s="362"/>
      <c r="AQ127" s="362"/>
      <c r="AR127" s="362"/>
      <c r="AS127" s="362"/>
      <c r="AT127" s="362"/>
      <c r="AU127" s="362"/>
      <c r="AV127" s="362"/>
      <c r="AW127" s="363"/>
      <c r="AX127" s="363"/>
      <c r="AY127" s="363"/>
      <c r="AZ127" s="338"/>
      <c r="BA127" s="339"/>
      <c r="BB127" s="311"/>
      <c r="BC127" s="312"/>
      <c r="BD127" s="312"/>
      <c r="BE127" s="313"/>
      <c r="BF127" s="314"/>
      <c r="BG127" s="314"/>
      <c r="BH127" s="314"/>
      <c r="BI127" s="314"/>
      <c r="BJ127" s="314"/>
      <c r="BK127" s="288"/>
      <c r="BL127" s="289"/>
      <c r="BM127" s="289"/>
      <c r="BN127" s="289"/>
      <c r="BO127" s="289"/>
      <c r="BP127" s="289"/>
      <c r="BQ127" s="290"/>
      <c r="BR127" s="315"/>
      <c r="BS127" s="316"/>
      <c r="BT127" s="316"/>
      <c r="BU127" s="316"/>
      <c r="BV127" s="316"/>
      <c r="BW127" s="317"/>
      <c r="BX127" s="349"/>
      <c r="BY127" s="350"/>
      <c r="BZ127" s="350"/>
      <c r="CA127" s="350"/>
      <c r="CB127" s="350"/>
      <c r="CC127" s="350"/>
      <c r="CD127" s="351"/>
      <c r="CE127" s="100"/>
      <c r="CF127" s="178" t="str">
        <f t="shared" si="15"/>
        <v/>
      </c>
    </row>
    <row r="128" spans="2:85" ht="25.9" customHeight="1">
      <c r="B128" s="83"/>
      <c r="C128" s="310">
        <v>31</v>
      </c>
      <c r="D128" s="310"/>
      <c r="E128" s="310"/>
      <c r="F128" s="364"/>
      <c r="G128" s="357" t="str">
        <f t="shared" si="12"/>
        <v/>
      </c>
      <c r="H128" s="358"/>
      <c r="I128" s="358"/>
      <c r="J128" s="358"/>
      <c r="K128" s="358"/>
      <c r="L128" s="359"/>
      <c r="M128" s="360"/>
      <c r="N128" s="360"/>
      <c r="O128" s="360"/>
      <c r="P128" s="360"/>
      <c r="Q128" s="360"/>
      <c r="R128" s="360"/>
      <c r="S128" s="360"/>
      <c r="T128" s="360"/>
      <c r="U128" s="360"/>
      <c r="V128" s="360"/>
      <c r="W128" s="360"/>
      <c r="X128" s="360"/>
      <c r="Y128" s="360"/>
      <c r="Z128" s="360"/>
      <c r="AA128" s="420" t="str">
        <f t="shared" si="13"/>
        <v/>
      </c>
      <c r="AB128" s="420"/>
      <c r="AC128" s="420"/>
      <c r="AD128" s="420"/>
      <c r="AE128" s="420"/>
      <c r="AF128" s="420"/>
      <c r="AG128" s="420"/>
      <c r="AH128" s="420" t="str">
        <f t="shared" si="14"/>
        <v/>
      </c>
      <c r="AI128" s="420"/>
      <c r="AJ128" s="420"/>
      <c r="AK128" s="420"/>
      <c r="AL128" s="420"/>
      <c r="AM128" s="420"/>
      <c r="AN128" s="420"/>
      <c r="AO128" s="362"/>
      <c r="AP128" s="362"/>
      <c r="AQ128" s="362"/>
      <c r="AR128" s="362"/>
      <c r="AS128" s="362"/>
      <c r="AT128" s="362"/>
      <c r="AU128" s="362"/>
      <c r="AV128" s="362"/>
      <c r="AW128" s="363"/>
      <c r="AX128" s="363"/>
      <c r="AY128" s="363"/>
      <c r="AZ128" s="338"/>
      <c r="BA128" s="339"/>
      <c r="BB128" s="311"/>
      <c r="BC128" s="312"/>
      <c r="BD128" s="312"/>
      <c r="BE128" s="313"/>
      <c r="BF128" s="314"/>
      <c r="BG128" s="314"/>
      <c r="BH128" s="314"/>
      <c r="BI128" s="314"/>
      <c r="BJ128" s="314"/>
      <c r="BK128" s="288"/>
      <c r="BL128" s="289"/>
      <c r="BM128" s="289"/>
      <c r="BN128" s="289"/>
      <c r="BO128" s="289"/>
      <c r="BP128" s="289"/>
      <c r="BQ128" s="290"/>
      <c r="BR128" s="315"/>
      <c r="BS128" s="316"/>
      <c r="BT128" s="316"/>
      <c r="BU128" s="316"/>
      <c r="BV128" s="316"/>
      <c r="BW128" s="317"/>
      <c r="BX128" s="349"/>
      <c r="BY128" s="350"/>
      <c r="BZ128" s="350"/>
      <c r="CA128" s="350"/>
      <c r="CB128" s="350"/>
      <c r="CC128" s="350"/>
      <c r="CD128" s="351"/>
      <c r="CE128" s="100"/>
      <c r="CF128" s="178" t="str">
        <f t="shared" si="15"/>
        <v/>
      </c>
    </row>
    <row r="129" spans="2:87" ht="25.9" customHeight="1">
      <c r="B129" s="83"/>
      <c r="C129" s="310">
        <v>32</v>
      </c>
      <c r="D129" s="310"/>
      <c r="E129" s="310"/>
      <c r="F129" s="310"/>
      <c r="G129" s="357" t="str">
        <f t="shared" si="12"/>
        <v/>
      </c>
      <c r="H129" s="358"/>
      <c r="I129" s="358"/>
      <c r="J129" s="358"/>
      <c r="K129" s="358"/>
      <c r="L129" s="359"/>
      <c r="M129" s="360"/>
      <c r="N129" s="360"/>
      <c r="O129" s="360"/>
      <c r="P129" s="360"/>
      <c r="Q129" s="360"/>
      <c r="R129" s="360"/>
      <c r="S129" s="360"/>
      <c r="T129" s="360"/>
      <c r="U129" s="360"/>
      <c r="V129" s="360"/>
      <c r="W129" s="360"/>
      <c r="X129" s="360"/>
      <c r="Y129" s="360"/>
      <c r="Z129" s="360"/>
      <c r="AA129" s="420" t="str">
        <f t="shared" si="13"/>
        <v/>
      </c>
      <c r="AB129" s="420"/>
      <c r="AC129" s="420"/>
      <c r="AD129" s="420"/>
      <c r="AE129" s="420"/>
      <c r="AF129" s="420"/>
      <c r="AG129" s="420"/>
      <c r="AH129" s="420" t="str">
        <f t="shared" si="14"/>
        <v/>
      </c>
      <c r="AI129" s="420"/>
      <c r="AJ129" s="420"/>
      <c r="AK129" s="420"/>
      <c r="AL129" s="420"/>
      <c r="AM129" s="420"/>
      <c r="AN129" s="420"/>
      <c r="AO129" s="362"/>
      <c r="AP129" s="362"/>
      <c r="AQ129" s="362"/>
      <c r="AR129" s="362"/>
      <c r="AS129" s="362"/>
      <c r="AT129" s="362"/>
      <c r="AU129" s="362"/>
      <c r="AV129" s="362"/>
      <c r="AW129" s="363"/>
      <c r="AX129" s="363"/>
      <c r="AY129" s="363"/>
      <c r="AZ129" s="338"/>
      <c r="BA129" s="339"/>
      <c r="BB129" s="311"/>
      <c r="BC129" s="312"/>
      <c r="BD129" s="312"/>
      <c r="BE129" s="313"/>
      <c r="BF129" s="314"/>
      <c r="BG129" s="314"/>
      <c r="BH129" s="314"/>
      <c r="BI129" s="314"/>
      <c r="BJ129" s="314"/>
      <c r="BK129" s="288"/>
      <c r="BL129" s="289"/>
      <c r="BM129" s="289"/>
      <c r="BN129" s="289"/>
      <c r="BO129" s="289"/>
      <c r="BP129" s="289"/>
      <c r="BQ129" s="290"/>
      <c r="BR129" s="315"/>
      <c r="BS129" s="316"/>
      <c r="BT129" s="316"/>
      <c r="BU129" s="316"/>
      <c r="BV129" s="316"/>
      <c r="BW129" s="317"/>
      <c r="BX129" s="349"/>
      <c r="BY129" s="350"/>
      <c r="BZ129" s="350"/>
      <c r="CA129" s="350"/>
      <c r="CB129" s="350"/>
      <c r="CC129" s="350"/>
      <c r="CD129" s="351"/>
      <c r="CE129" s="100"/>
      <c r="CF129" s="178" t="str">
        <f t="shared" si="15"/>
        <v/>
      </c>
    </row>
    <row r="130" spans="2:87" ht="25.9" customHeight="1">
      <c r="B130" s="83"/>
      <c r="C130" s="310">
        <v>33</v>
      </c>
      <c r="D130" s="310"/>
      <c r="E130" s="310"/>
      <c r="F130" s="364"/>
      <c r="G130" s="357" t="str">
        <f t="shared" si="12"/>
        <v/>
      </c>
      <c r="H130" s="358"/>
      <c r="I130" s="358"/>
      <c r="J130" s="358"/>
      <c r="K130" s="358"/>
      <c r="L130" s="359"/>
      <c r="M130" s="360"/>
      <c r="N130" s="360"/>
      <c r="O130" s="360"/>
      <c r="P130" s="360"/>
      <c r="Q130" s="360"/>
      <c r="R130" s="360"/>
      <c r="S130" s="360"/>
      <c r="T130" s="360"/>
      <c r="U130" s="360"/>
      <c r="V130" s="360"/>
      <c r="W130" s="360"/>
      <c r="X130" s="360"/>
      <c r="Y130" s="360"/>
      <c r="Z130" s="360"/>
      <c r="AA130" s="420" t="str">
        <f t="shared" si="13"/>
        <v/>
      </c>
      <c r="AB130" s="420"/>
      <c r="AC130" s="420"/>
      <c r="AD130" s="420"/>
      <c r="AE130" s="420"/>
      <c r="AF130" s="420"/>
      <c r="AG130" s="420"/>
      <c r="AH130" s="420" t="str">
        <f t="shared" si="14"/>
        <v/>
      </c>
      <c r="AI130" s="420"/>
      <c r="AJ130" s="420"/>
      <c r="AK130" s="420"/>
      <c r="AL130" s="420"/>
      <c r="AM130" s="420"/>
      <c r="AN130" s="420"/>
      <c r="AO130" s="362"/>
      <c r="AP130" s="362"/>
      <c r="AQ130" s="362"/>
      <c r="AR130" s="362"/>
      <c r="AS130" s="362"/>
      <c r="AT130" s="362"/>
      <c r="AU130" s="362"/>
      <c r="AV130" s="362"/>
      <c r="AW130" s="363"/>
      <c r="AX130" s="363"/>
      <c r="AY130" s="363"/>
      <c r="AZ130" s="338"/>
      <c r="BA130" s="339"/>
      <c r="BB130" s="311"/>
      <c r="BC130" s="312"/>
      <c r="BD130" s="312"/>
      <c r="BE130" s="313"/>
      <c r="BF130" s="314"/>
      <c r="BG130" s="314"/>
      <c r="BH130" s="314"/>
      <c r="BI130" s="314"/>
      <c r="BJ130" s="314"/>
      <c r="BK130" s="288"/>
      <c r="BL130" s="289"/>
      <c r="BM130" s="289"/>
      <c r="BN130" s="289"/>
      <c r="BO130" s="289"/>
      <c r="BP130" s="289"/>
      <c r="BQ130" s="290"/>
      <c r="BR130" s="315"/>
      <c r="BS130" s="316"/>
      <c r="BT130" s="316"/>
      <c r="BU130" s="316"/>
      <c r="BV130" s="316"/>
      <c r="BW130" s="317"/>
      <c r="BX130" s="349"/>
      <c r="BY130" s="350"/>
      <c r="BZ130" s="350"/>
      <c r="CA130" s="350"/>
      <c r="CB130" s="350"/>
      <c r="CC130" s="350"/>
      <c r="CD130" s="351"/>
      <c r="CE130" s="100"/>
      <c r="CF130" s="178" t="str">
        <f t="shared" si="15"/>
        <v/>
      </c>
    </row>
    <row r="131" spans="2:87" ht="25.9" customHeight="1">
      <c r="B131" s="83"/>
      <c r="C131" s="310">
        <v>34</v>
      </c>
      <c r="D131" s="310"/>
      <c r="E131" s="310"/>
      <c r="F131" s="310"/>
      <c r="G131" s="357" t="str">
        <f t="shared" si="12"/>
        <v/>
      </c>
      <c r="H131" s="358"/>
      <c r="I131" s="358"/>
      <c r="J131" s="358"/>
      <c r="K131" s="358"/>
      <c r="L131" s="359"/>
      <c r="M131" s="360"/>
      <c r="N131" s="360"/>
      <c r="O131" s="360"/>
      <c r="P131" s="360"/>
      <c r="Q131" s="360"/>
      <c r="R131" s="360"/>
      <c r="S131" s="360"/>
      <c r="T131" s="360"/>
      <c r="U131" s="360"/>
      <c r="V131" s="360"/>
      <c r="W131" s="360"/>
      <c r="X131" s="360"/>
      <c r="Y131" s="360"/>
      <c r="Z131" s="360"/>
      <c r="AA131" s="420" t="str">
        <f t="shared" si="13"/>
        <v/>
      </c>
      <c r="AB131" s="420"/>
      <c r="AC131" s="420"/>
      <c r="AD131" s="420"/>
      <c r="AE131" s="420"/>
      <c r="AF131" s="420"/>
      <c r="AG131" s="420"/>
      <c r="AH131" s="420" t="str">
        <f t="shared" si="14"/>
        <v/>
      </c>
      <c r="AI131" s="420"/>
      <c r="AJ131" s="420"/>
      <c r="AK131" s="420"/>
      <c r="AL131" s="420"/>
      <c r="AM131" s="420"/>
      <c r="AN131" s="420"/>
      <c r="AO131" s="362"/>
      <c r="AP131" s="362"/>
      <c r="AQ131" s="362"/>
      <c r="AR131" s="362"/>
      <c r="AS131" s="362"/>
      <c r="AT131" s="362"/>
      <c r="AU131" s="362"/>
      <c r="AV131" s="362"/>
      <c r="AW131" s="363"/>
      <c r="AX131" s="363"/>
      <c r="AY131" s="363"/>
      <c r="AZ131" s="338"/>
      <c r="BA131" s="339"/>
      <c r="BB131" s="311"/>
      <c r="BC131" s="312"/>
      <c r="BD131" s="312"/>
      <c r="BE131" s="313"/>
      <c r="BF131" s="314"/>
      <c r="BG131" s="314"/>
      <c r="BH131" s="314"/>
      <c r="BI131" s="314"/>
      <c r="BJ131" s="314"/>
      <c r="BK131" s="288"/>
      <c r="BL131" s="289"/>
      <c r="BM131" s="289"/>
      <c r="BN131" s="289"/>
      <c r="BO131" s="289"/>
      <c r="BP131" s="289"/>
      <c r="BQ131" s="290"/>
      <c r="BR131" s="315"/>
      <c r="BS131" s="316"/>
      <c r="BT131" s="316"/>
      <c r="BU131" s="316"/>
      <c r="BV131" s="316"/>
      <c r="BW131" s="317"/>
      <c r="BX131" s="349"/>
      <c r="BY131" s="350"/>
      <c r="BZ131" s="350"/>
      <c r="CA131" s="350"/>
      <c r="CB131" s="350"/>
      <c r="CC131" s="350"/>
      <c r="CD131" s="351"/>
      <c r="CE131" s="100"/>
      <c r="CF131" s="178" t="str">
        <f t="shared" si="15"/>
        <v/>
      </c>
    </row>
    <row r="132" spans="2:87" ht="25.9" customHeight="1">
      <c r="B132" s="83"/>
      <c r="C132" s="310">
        <v>35</v>
      </c>
      <c r="D132" s="310"/>
      <c r="E132" s="310"/>
      <c r="F132" s="364"/>
      <c r="G132" s="357" t="str">
        <f t="shared" si="12"/>
        <v/>
      </c>
      <c r="H132" s="358"/>
      <c r="I132" s="358"/>
      <c r="J132" s="358"/>
      <c r="K132" s="358"/>
      <c r="L132" s="359"/>
      <c r="M132" s="360"/>
      <c r="N132" s="360"/>
      <c r="O132" s="360"/>
      <c r="P132" s="360"/>
      <c r="Q132" s="360"/>
      <c r="R132" s="360"/>
      <c r="S132" s="360"/>
      <c r="T132" s="360"/>
      <c r="U132" s="360"/>
      <c r="V132" s="360"/>
      <c r="W132" s="360"/>
      <c r="X132" s="360"/>
      <c r="Y132" s="360"/>
      <c r="Z132" s="360"/>
      <c r="AA132" s="420" t="str">
        <f t="shared" si="13"/>
        <v/>
      </c>
      <c r="AB132" s="420"/>
      <c r="AC132" s="420"/>
      <c r="AD132" s="420"/>
      <c r="AE132" s="420"/>
      <c r="AF132" s="420"/>
      <c r="AG132" s="420"/>
      <c r="AH132" s="420" t="str">
        <f t="shared" si="14"/>
        <v/>
      </c>
      <c r="AI132" s="420"/>
      <c r="AJ132" s="420"/>
      <c r="AK132" s="420"/>
      <c r="AL132" s="420"/>
      <c r="AM132" s="420"/>
      <c r="AN132" s="420"/>
      <c r="AO132" s="362"/>
      <c r="AP132" s="362"/>
      <c r="AQ132" s="362"/>
      <c r="AR132" s="362"/>
      <c r="AS132" s="362"/>
      <c r="AT132" s="362"/>
      <c r="AU132" s="362"/>
      <c r="AV132" s="362"/>
      <c r="AW132" s="363"/>
      <c r="AX132" s="363"/>
      <c r="AY132" s="363"/>
      <c r="AZ132" s="338"/>
      <c r="BA132" s="339"/>
      <c r="BB132" s="311"/>
      <c r="BC132" s="312"/>
      <c r="BD132" s="312"/>
      <c r="BE132" s="313"/>
      <c r="BF132" s="314"/>
      <c r="BG132" s="314"/>
      <c r="BH132" s="314"/>
      <c r="BI132" s="314"/>
      <c r="BJ132" s="314"/>
      <c r="BK132" s="288"/>
      <c r="BL132" s="289"/>
      <c r="BM132" s="289"/>
      <c r="BN132" s="289"/>
      <c r="BO132" s="289"/>
      <c r="BP132" s="289"/>
      <c r="BQ132" s="290"/>
      <c r="BR132" s="315"/>
      <c r="BS132" s="316"/>
      <c r="BT132" s="316"/>
      <c r="BU132" s="316"/>
      <c r="BV132" s="316"/>
      <c r="BW132" s="317"/>
      <c r="BX132" s="349"/>
      <c r="BY132" s="350"/>
      <c r="BZ132" s="350"/>
      <c r="CA132" s="350"/>
      <c r="CB132" s="350"/>
      <c r="CC132" s="350"/>
      <c r="CD132" s="351"/>
      <c r="CE132" s="100"/>
      <c r="CF132" s="178" t="str">
        <f t="shared" si="15"/>
        <v/>
      </c>
    </row>
    <row r="133" spans="2:87" ht="25.9" customHeight="1">
      <c r="B133" s="83"/>
      <c r="C133" s="310">
        <v>36</v>
      </c>
      <c r="D133" s="310"/>
      <c r="E133" s="310"/>
      <c r="F133" s="310"/>
      <c r="G133" s="357" t="str">
        <f t="shared" si="12"/>
        <v/>
      </c>
      <c r="H133" s="358"/>
      <c r="I133" s="358"/>
      <c r="J133" s="358"/>
      <c r="K133" s="358"/>
      <c r="L133" s="359"/>
      <c r="M133" s="360"/>
      <c r="N133" s="360"/>
      <c r="O133" s="360"/>
      <c r="P133" s="360"/>
      <c r="Q133" s="360"/>
      <c r="R133" s="360"/>
      <c r="S133" s="360"/>
      <c r="T133" s="360"/>
      <c r="U133" s="360"/>
      <c r="V133" s="360"/>
      <c r="W133" s="360"/>
      <c r="X133" s="360"/>
      <c r="Y133" s="360"/>
      <c r="Z133" s="360"/>
      <c r="AA133" s="420" t="str">
        <f t="shared" si="13"/>
        <v/>
      </c>
      <c r="AB133" s="420"/>
      <c r="AC133" s="420"/>
      <c r="AD133" s="420"/>
      <c r="AE133" s="420"/>
      <c r="AF133" s="420"/>
      <c r="AG133" s="420"/>
      <c r="AH133" s="420" t="str">
        <f t="shared" si="14"/>
        <v/>
      </c>
      <c r="AI133" s="420"/>
      <c r="AJ133" s="420"/>
      <c r="AK133" s="420"/>
      <c r="AL133" s="420"/>
      <c r="AM133" s="420"/>
      <c r="AN133" s="420"/>
      <c r="AO133" s="362"/>
      <c r="AP133" s="362"/>
      <c r="AQ133" s="362"/>
      <c r="AR133" s="362"/>
      <c r="AS133" s="362"/>
      <c r="AT133" s="362"/>
      <c r="AU133" s="362"/>
      <c r="AV133" s="362"/>
      <c r="AW133" s="363"/>
      <c r="AX133" s="363"/>
      <c r="AY133" s="363"/>
      <c r="AZ133" s="338"/>
      <c r="BA133" s="339"/>
      <c r="BB133" s="311"/>
      <c r="BC133" s="312"/>
      <c r="BD133" s="312"/>
      <c r="BE133" s="313"/>
      <c r="BF133" s="314"/>
      <c r="BG133" s="314"/>
      <c r="BH133" s="314"/>
      <c r="BI133" s="314"/>
      <c r="BJ133" s="314"/>
      <c r="BK133" s="288"/>
      <c r="BL133" s="289"/>
      <c r="BM133" s="289"/>
      <c r="BN133" s="289"/>
      <c r="BO133" s="289"/>
      <c r="BP133" s="289"/>
      <c r="BQ133" s="290"/>
      <c r="BR133" s="315"/>
      <c r="BS133" s="316"/>
      <c r="BT133" s="316"/>
      <c r="BU133" s="316"/>
      <c r="BV133" s="316"/>
      <c r="BW133" s="317"/>
      <c r="BX133" s="349"/>
      <c r="BY133" s="350"/>
      <c r="BZ133" s="350"/>
      <c r="CA133" s="350"/>
      <c r="CB133" s="350"/>
      <c r="CC133" s="350"/>
      <c r="CD133" s="351"/>
      <c r="CE133" s="100"/>
      <c r="CF133" s="178" t="str">
        <f t="shared" si="15"/>
        <v/>
      </c>
    </row>
    <row r="134" spans="2:87" ht="25.9" customHeight="1">
      <c r="B134" s="83"/>
      <c r="C134" s="310" t="s">
        <v>27</v>
      </c>
      <c r="D134" s="310"/>
      <c r="E134" s="310"/>
      <c r="F134" s="310"/>
      <c r="G134" s="326"/>
      <c r="H134" s="327"/>
      <c r="I134" s="327"/>
      <c r="J134" s="327"/>
      <c r="K134" s="327"/>
      <c r="L134" s="328"/>
      <c r="M134" s="329" t="str">
        <f>IF($M$40="","",$M$40)</f>
        <v/>
      </c>
      <c r="N134" s="330"/>
      <c r="O134" s="330"/>
      <c r="P134" s="330"/>
      <c r="Q134" s="330"/>
      <c r="R134" s="330"/>
      <c r="S134" s="330"/>
      <c r="T134" s="330"/>
      <c r="U134" s="330"/>
      <c r="V134" s="330"/>
      <c r="W134" s="330"/>
      <c r="X134" s="330"/>
      <c r="Y134" s="330"/>
      <c r="Z134" s="331"/>
      <c r="AA134" s="307" t="str">
        <f>IF($AA$40="","",$AA$40)</f>
        <v/>
      </c>
      <c r="AB134" s="308"/>
      <c r="AC134" s="308"/>
      <c r="AD134" s="308"/>
      <c r="AE134" s="308"/>
      <c r="AF134" s="308"/>
      <c r="AG134" s="308"/>
      <c r="AH134" s="308"/>
      <c r="AI134" s="308"/>
      <c r="AJ134" s="308"/>
      <c r="AK134" s="308"/>
      <c r="AL134" s="308"/>
      <c r="AM134" s="308"/>
      <c r="AN134" s="309"/>
      <c r="AO134" s="352"/>
      <c r="AP134" s="352"/>
      <c r="AQ134" s="352"/>
      <c r="AR134" s="352"/>
      <c r="AS134" s="352"/>
      <c r="AT134" s="352"/>
      <c r="AU134" s="352"/>
      <c r="AV134" s="352"/>
      <c r="AW134" s="353"/>
      <c r="AX134" s="353"/>
      <c r="AY134" s="353"/>
      <c r="AZ134" s="354"/>
      <c r="BA134" s="355"/>
      <c r="BB134" s="355"/>
      <c r="BC134" s="355"/>
      <c r="BD134" s="355"/>
      <c r="BE134" s="355"/>
      <c r="BF134" s="356"/>
      <c r="BG134" s="356"/>
      <c r="BH134" s="356"/>
      <c r="BI134" s="356"/>
      <c r="BJ134" s="356"/>
      <c r="BK134" s="291"/>
      <c r="BL134" s="292"/>
      <c r="BM134" s="292"/>
      <c r="BN134" s="292"/>
      <c r="BO134" s="292"/>
      <c r="BP134" s="292"/>
      <c r="BQ134" s="293"/>
      <c r="BR134" s="291"/>
      <c r="BS134" s="292"/>
      <c r="BT134" s="292"/>
      <c r="BU134" s="292"/>
      <c r="BV134" s="292"/>
      <c r="BW134" s="293"/>
      <c r="BX134" s="291"/>
      <c r="BY134" s="292"/>
      <c r="BZ134" s="292"/>
      <c r="CA134" s="292"/>
      <c r="CB134" s="292"/>
      <c r="CC134" s="292"/>
      <c r="CD134" s="293"/>
      <c r="CE134" s="102"/>
    </row>
    <row r="135" spans="2:87" ht="23.45" customHeight="1">
      <c r="B135" s="83"/>
      <c r="C135" s="294" t="s">
        <v>190</v>
      </c>
      <c r="D135" s="295"/>
      <c r="E135" s="295"/>
      <c r="F135" s="296"/>
      <c r="G135" s="326"/>
      <c r="H135" s="327"/>
      <c r="I135" s="327"/>
      <c r="J135" s="327"/>
      <c r="K135" s="327"/>
      <c r="L135" s="328"/>
      <c r="M135" s="335" t="s">
        <v>103</v>
      </c>
      <c r="N135" s="336"/>
      <c r="O135" s="336"/>
      <c r="P135" s="336"/>
      <c r="Q135" s="336"/>
      <c r="R135" s="336"/>
      <c r="S135" s="336"/>
      <c r="T135" s="336"/>
      <c r="U135" s="336"/>
      <c r="V135" s="336"/>
      <c r="W135" s="336"/>
      <c r="X135" s="336"/>
      <c r="Y135" s="336"/>
      <c r="Z135" s="337"/>
      <c r="AA135" s="311" t="s">
        <v>43</v>
      </c>
      <c r="AB135" s="338"/>
      <c r="AC135" s="338"/>
      <c r="AD135" s="338"/>
      <c r="AE135" s="338"/>
      <c r="AF135" s="338"/>
      <c r="AG135" s="338"/>
      <c r="AH135" s="338"/>
      <c r="AI135" s="338"/>
      <c r="AJ135" s="338"/>
      <c r="AK135" s="338"/>
      <c r="AL135" s="338"/>
      <c r="AM135" s="338"/>
      <c r="AN135" s="339"/>
      <c r="AO135" s="340" t="s">
        <v>191</v>
      </c>
      <c r="AP135" s="341"/>
      <c r="AQ135" s="341"/>
      <c r="AR135" s="341"/>
      <c r="AS135" s="341"/>
      <c r="AT135" s="341"/>
      <c r="AU135" s="341"/>
      <c r="AV135" s="341"/>
      <c r="AW135" s="441" t="s">
        <v>70</v>
      </c>
      <c r="AX135" s="442"/>
      <c r="AY135" s="442"/>
      <c r="AZ135" s="442"/>
      <c r="BA135" s="442"/>
      <c r="BB135" s="345" t="s">
        <v>199</v>
      </c>
      <c r="BC135" s="345"/>
      <c r="BD135" s="345"/>
      <c r="BE135" s="345"/>
      <c r="BF135" s="346">
        <f>SUM('陸上1（総括申込書）'!$J$17:$J$18)</f>
        <v>0</v>
      </c>
      <c r="BG135" s="346"/>
      <c r="BH135" s="346"/>
      <c r="BI135" s="346"/>
      <c r="BJ135" s="346"/>
      <c r="BK135" s="323" t="s">
        <v>368</v>
      </c>
      <c r="BL135" s="323"/>
      <c r="BM135" s="346">
        <f>SUM('陸上1（総括申込書）'!$K$17:$K$18)</f>
        <v>0</v>
      </c>
      <c r="BN135" s="346"/>
      <c r="BO135" s="346"/>
      <c r="BP135" s="346"/>
      <c r="BQ135" s="346"/>
      <c r="BR135" s="346"/>
      <c r="BS135" s="323" t="s">
        <v>39</v>
      </c>
      <c r="BT135" s="323"/>
      <c r="BV135" s="323"/>
      <c r="BW135" s="324">
        <f>SUM($BM$41:$BR$47)</f>
        <v>0</v>
      </c>
      <c r="BX135" s="324"/>
      <c r="BY135" s="324"/>
      <c r="BZ135" s="324"/>
      <c r="CA135" s="324"/>
      <c r="CB135" s="324"/>
      <c r="CC135" s="323" t="s">
        <v>39</v>
      </c>
      <c r="CD135" s="323"/>
      <c r="CE135" s="100"/>
    </row>
    <row r="136" spans="2:87" ht="25.9" customHeight="1">
      <c r="B136" s="83"/>
      <c r="C136" s="332"/>
      <c r="D136" s="333"/>
      <c r="E136" s="333"/>
      <c r="F136" s="334"/>
      <c r="G136" s="326"/>
      <c r="H136" s="327"/>
      <c r="I136" s="327"/>
      <c r="J136" s="327"/>
      <c r="K136" s="327"/>
      <c r="L136" s="328"/>
      <c r="M136" s="329" t="str">
        <f>IF(基本入力!$I$41="","",基本入力!$I$41)</f>
        <v/>
      </c>
      <c r="N136" s="330"/>
      <c r="O136" s="330"/>
      <c r="P136" s="330"/>
      <c r="Q136" s="330"/>
      <c r="R136" s="330"/>
      <c r="S136" s="330"/>
      <c r="T136" s="330"/>
      <c r="U136" s="330"/>
      <c r="V136" s="330"/>
      <c r="W136" s="330"/>
      <c r="X136" s="330"/>
      <c r="Y136" s="330"/>
      <c r="Z136" s="331"/>
      <c r="AA136" s="307" t="str">
        <f>IF(基本入力!$Y$41="","",基本入力!$Y$41)</f>
        <v/>
      </c>
      <c r="AB136" s="308"/>
      <c r="AC136" s="308"/>
      <c r="AD136" s="308"/>
      <c r="AE136" s="308"/>
      <c r="AF136" s="308"/>
      <c r="AG136" s="308"/>
      <c r="AH136" s="308"/>
      <c r="AI136" s="308"/>
      <c r="AJ136" s="308"/>
      <c r="AK136" s="308"/>
      <c r="AL136" s="308"/>
      <c r="AM136" s="308"/>
      <c r="AN136" s="309"/>
      <c r="AO136" s="310" t="str">
        <f>IF(基本入力!$AR$41="","",基本入力!$AR$41)</f>
        <v/>
      </c>
      <c r="AP136" s="310"/>
      <c r="AQ136" s="310"/>
      <c r="AR136" s="310"/>
      <c r="AS136" s="310"/>
      <c r="AT136" s="310"/>
      <c r="AU136" s="310"/>
      <c r="AV136" s="310"/>
      <c r="AW136" s="12"/>
      <c r="AX136" s="12"/>
      <c r="AY136" s="12"/>
      <c r="AZ136" s="12"/>
      <c r="BA136" s="12"/>
      <c r="BB136" s="347" t="s">
        <v>23</v>
      </c>
      <c r="BC136" s="347"/>
      <c r="BD136" s="347"/>
      <c r="BE136" s="347"/>
      <c r="BF136" s="348">
        <f>SUM('陸上1（総括申込書）'!$J$19:$J$20)</f>
        <v>0</v>
      </c>
      <c r="BG136" s="348"/>
      <c r="BH136" s="348"/>
      <c r="BI136" s="348"/>
      <c r="BJ136" s="348"/>
      <c r="BK136" s="303" t="s">
        <v>368</v>
      </c>
      <c r="BL136" s="303"/>
      <c r="BM136" s="346">
        <f>SUM('陸上1（総括申込書）'!$K$19:$K$20)</f>
        <v>0</v>
      </c>
      <c r="BN136" s="346"/>
      <c r="BO136" s="346"/>
      <c r="BP136" s="346"/>
      <c r="BQ136" s="346"/>
      <c r="BR136" s="346"/>
      <c r="BS136" s="303" t="s">
        <v>39</v>
      </c>
      <c r="BT136" s="303"/>
      <c r="BV136" s="303"/>
      <c r="BW136" s="325"/>
      <c r="BX136" s="325"/>
      <c r="BY136" s="325"/>
      <c r="BZ136" s="325"/>
      <c r="CA136" s="325"/>
      <c r="CB136" s="325"/>
      <c r="CC136" s="303"/>
      <c r="CD136" s="303"/>
      <c r="CE136" s="84"/>
      <c r="CI136" s="179"/>
    </row>
    <row r="137" spans="2:87" ht="25.9" customHeight="1">
      <c r="B137" s="83"/>
      <c r="C137" s="297"/>
      <c r="D137" s="298"/>
      <c r="E137" s="298"/>
      <c r="F137" s="299"/>
      <c r="G137" s="342"/>
      <c r="H137" s="343"/>
      <c r="I137" s="343"/>
      <c r="J137" s="343"/>
      <c r="K137" s="343"/>
      <c r="L137" s="344"/>
      <c r="M137" s="329" t="str">
        <f>IF(基本入力!$I$43="","",基本入力!$I$43)</f>
        <v/>
      </c>
      <c r="N137" s="330"/>
      <c r="O137" s="330"/>
      <c r="P137" s="330"/>
      <c r="Q137" s="330"/>
      <c r="R137" s="330"/>
      <c r="S137" s="330"/>
      <c r="T137" s="330"/>
      <c r="U137" s="330"/>
      <c r="V137" s="330"/>
      <c r="W137" s="330"/>
      <c r="X137" s="330"/>
      <c r="Y137" s="330"/>
      <c r="Z137" s="331"/>
      <c r="AA137" s="307" t="str">
        <f>IF(基本入力!$Y$43="","",基本入力!$Y$43)</f>
        <v/>
      </c>
      <c r="AB137" s="308"/>
      <c r="AC137" s="308"/>
      <c r="AD137" s="308"/>
      <c r="AE137" s="308"/>
      <c r="AF137" s="308"/>
      <c r="AG137" s="308"/>
      <c r="AH137" s="308"/>
      <c r="AI137" s="308"/>
      <c r="AJ137" s="308"/>
      <c r="AK137" s="308"/>
      <c r="AL137" s="308"/>
      <c r="AM137" s="308"/>
      <c r="AN137" s="309"/>
      <c r="AO137" s="310" t="str">
        <f>IF(基本入力!$AR$43="","",基本入力!$AR$43)</f>
        <v/>
      </c>
      <c r="AP137" s="310"/>
      <c r="AQ137" s="310"/>
      <c r="AR137" s="310"/>
      <c r="AS137" s="310"/>
      <c r="AT137" s="310"/>
      <c r="AU137" s="310"/>
      <c r="AV137" s="310"/>
      <c r="BB137" s="347" t="s">
        <v>109</v>
      </c>
      <c r="BC137" s="347"/>
      <c r="BD137" s="347"/>
      <c r="BE137" s="347"/>
      <c r="BF137" s="348">
        <f>SUM('陸上1（総括申込書）'!$J$21:$J$22)</f>
        <v>0</v>
      </c>
      <c r="BG137" s="348"/>
      <c r="BH137" s="348"/>
      <c r="BI137" s="348"/>
      <c r="BJ137" s="348"/>
      <c r="BK137" s="303" t="s">
        <v>368</v>
      </c>
      <c r="BL137" s="303"/>
      <c r="BM137" s="346">
        <f>SUM('陸上1（総括申込書）'!$K$21:$K$22)</f>
        <v>0</v>
      </c>
      <c r="BN137" s="346"/>
      <c r="BO137" s="346"/>
      <c r="BP137" s="346"/>
      <c r="BQ137" s="346"/>
      <c r="BR137" s="346"/>
      <c r="BS137" s="303" t="s">
        <v>39</v>
      </c>
      <c r="BT137" s="303"/>
      <c r="CE137" s="84"/>
    </row>
    <row r="138" spans="2:87" ht="6" customHeight="1">
      <c r="B138" s="83"/>
      <c r="BB138" s="347" t="s">
        <v>369</v>
      </c>
      <c r="BC138" s="347"/>
      <c r="BD138" s="347"/>
      <c r="BE138" s="347"/>
      <c r="BF138" s="446">
        <f>SUM('陸上1（総括申込書）'!$J$23:$J$24)</f>
        <v>0</v>
      </c>
      <c r="BG138" s="446"/>
      <c r="BH138" s="446"/>
      <c r="BI138" s="446"/>
      <c r="BJ138" s="446"/>
      <c r="BK138" s="303" t="s">
        <v>368</v>
      </c>
      <c r="BL138" s="303"/>
      <c r="BM138" s="443">
        <f>SUM('陸上1（総括申込書）'!$K$23:$K$24)</f>
        <v>0</v>
      </c>
      <c r="BN138" s="443"/>
      <c r="BO138" s="443"/>
      <c r="BP138" s="443"/>
      <c r="BQ138" s="443"/>
      <c r="BR138" s="443"/>
      <c r="BS138" s="303" t="s">
        <v>39</v>
      </c>
      <c r="BT138" s="303"/>
      <c r="CE138" s="101"/>
    </row>
    <row r="139" spans="2:87" ht="18" customHeight="1">
      <c r="B139" s="83"/>
      <c r="BB139" s="347"/>
      <c r="BC139" s="347"/>
      <c r="BD139" s="347"/>
      <c r="BE139" s="347"/>
      <c r="BF139" s="348"/>
      <c r="BG139" s="348"/>
      <c r="BH139" s="348"/>
      <c r="BI139" s="348"/>
      <c r="BJ139" s="348"/>
      <c r="BK139" s="303"/>
      <c r="BL139" s="303"/>
      <c r="BM139" s="348"/>
      <c r="BN139" s="348"/>
      <c r="BO139" s="348"/>
      <c r="BP139" s="348"/>
      <c r="BQ139" s="348"/>
      <c r="BR139" s="348"/>
      <c r="BS139" s="303"/>
      <c r="BT139" s="303"/>
      <c r="CE139" s="84"/>
    </row>
    <row r="140" spans="2:87" ht="6" customHeight="1">
      <c r="B140" s="83"/>
      <c r="BB140" s="347" t="s">
        <v>370</v>
      </c>
      <c r="BC140" s="347"/>
      <c r="BD140" s="347"/>
      <c r="BE140" s="347"/>
      <c r="BF140" s="443">
        <f>IF('陸上1（総括申込書）'!$J$25="","",'陸上1（総括申込書）'!$J$25)</f>
        <v>0</v>
      </c>
      <c r="BG140" s="443"/>
      <c r="BH140" s="443"/>
      <c r="BI140" s="443"/>
      <c r="BJ140" s="443"/>
      <c r="BK140" s="303" t="s">
        <v>368</v>
      </c>
      <c r="BL140" s="303"/>
      <c r="BM140" s="444" t="str">
        <f>IF('陸上1（総括申込書）'!$K$25=0,"",'陸上1（総括申込書）'!$K$25)</f>
        <v>-</v>
      </c>
      <c r="BN140" s="444"/>
      <c r="BO140" s="444"/>
      <c r="BP140" s="444"/>
      <c r="BQ140" s="444"/>
      <c r="BR140" s="444"/>
      <c r="BS140" s="303" t="s">
        <v>39</v>
      </c>
      <c r="BT140" s="303"/>
      <c r="CE140" s="84"/>
    </row>
    <row r="141" spans="2:87" ht="18" customHeight="1">
      <c r="B141" s="83"/>
      <c r="C141" s="320" t="str">
        <f>IF($C$47="","",$C$47)</f>
        <v/>
      </c>
      <c r="D141" s="320"/>
      <c r="E141" s="320"/>
      <c r="F141" s="320"/>
      <c r="G141" s="320"/>
      <c r="H141" s="320"/>
      <c r="I141" s="320"/>
      <c r="J141" s="320"/>
      <c r="K141" s="320"/>
      <c r="L141" s="320"/>
      <c r="M141" s="320"/>
      <c r="N141" s="320"/>
      <c r="O141" s="320"/>
      <c r="P141" s="320"/>
      <c r="Q141" s="320"/>
      <c r="R141" s="320"/>
      <c r="S141" s="320"/>
      <c r="BB141" s="347"/>
      <c r="BC141" s="347"/>
      <c r="BD141" s="347"/>
      <c r="BE141" s="347"/>
      <c r="BF141" s="348"/>
      <c r="BG141" s="348"/>
      <c r="BH141" s="348"/>
      <c r="BI141" s="348"/>
      <c r="BJ141" s="348"/>
      <c r="BK141" s="303"/>
      <c r="BL141" s="303"/>
      <c r="BM141" s="445"/>
      <c r="BN141" s="445"/>
      <c r="BO141" s="445"/>
      <c r="BP141" s="445"/>
      <c r="BQ141" s="445"/>
      <c r="BR141" s="445"/>
      <c r="BS141" s="303"/>
      <c r="BT141" s="303"/>
      <c r="CE141" s="84"/>
    </row>
    <row r="142" spans="2:87" ht="18" customHeight="1">
      <c r="B142" s="83"/>
      <c r="C142" s="321" t="s">
        <v>192</v>
      </c>
      <c r="D142" s="321"/>
      <c r="E142" s="321"/>
      <c r="F142" s="321"/>
      <c r="G142" s="321"/>
      <c r="H142" s="321"/>
      <c r="I142" s="321"/>
      <c r="J142" s="321"/>
      <c r="K142" s="321"/>
      <c r="L142" s="321"/>
      <c r="M142" s="321"/>
      <c r="N142" s="321"/>
      <c r="O142" s="321"/>
      <c r="P142" s="321"/>
      <c r="Q142" s="321"/>
      <c r="R142" s="321"/>
      <c r="S142" s="321"/>
      <c r="T142" s="321"/>
      <c r="U142" s="321"/>
      <c r="V142" s="321"/>
      <c r="W142" s="321"/>
      <c r="X142" s="321"/>
      <c r="Z142" s="322" t="s">
        <v>193</v>
      </c>
      <c r="AA142" s="322"/>
      <c r="AB142" s="13"/>
      <c r="CE142" s="84"/>
    </row>
    <row r="143" spans="2:87" ht="18" customHeight="1">
      <c r="B143" s="83"/>
      <c r="C143" s="321" t="s">
        <v>66</v>
      </c>
      <c r="D143" s="321"/>
      <c r="E143" s="321"/>
      <c r="F143" s="321"/>
      <c r="G143" s="321"/>
      <c r="H143" s="321"/>
      <c r="I143" s="321"/>
      <c r="J143" s="321"/>
      <c r="K143" s="321"/>
      <c r="L143" s="321"/>
      <c r="M143" s="321"/>
      <c r="N143" s="321"/>
      <c r="O143" s="321"/>
      <c r="P143" s="321"/>
      <c r="Q143" s="321"/>
      <c r="R143" s="321"/>
      <c r="S143" s="321"/>
      <c r="T143" s="321"/>
      <c r="U143" s="321"/>
      <c r="V143" s="321"/>
      <c r="W143" s="321"/>
      <c r="X143" s="321"/>
      <c r="Z143" s="322" t="s">
        <v>193</v>
      </c>
      <c r="AA143" s="322"/>
      <c r="AB143" s="13"/>
      <c r="CE143" s="84"/>
    </row>
    <row r="144" spans="2:87" ht="6" customHeight="1">
      <c r="B144" s="83"/>
      <c r="CE144" s="84"/>
    </row>
    <row r="145" spans="2:84" ht="31.9" customHeight="1">
      <c r="B145" s="83"/>
      <c r="R145" s="304" t="str">
        <f>IF($AN$18="","",$AN$18)</f>
        <v/>
      </c>
      <c r="S145" s="304"/>
      <c r="T145" s="304"/>
      <c r="U145" s="304"/>
      <c r="V145" s="304"/>
      <c r="W145" s="304"/>
      <c r="X145" s="304"/>
      <c r="Y145" s="304"/>
      <c r="Z145" s="304"/>
      <c r="AA145" s="304"/>
      <c r="AB145" s="304"/>
      <c r="AC145" s="304"/>
      <c r="AD145" s="39"/>
      <c r="AE145" s="305" t="s">
        <v>201</v>
      </c>
      <c r="AF145" s="305"/>
      <c r="AG145" s="305"/>
      <c r="AH145" s="305"/>
      <c r="AI145" s="305"/>
      <c r="AJ145" s="305"/>
      <c r="AK145" s="305"/>
      <c r="AL145" s="305"/>
      <c r="AM145" s="305"/>
      <c r="AN145" s="305"/>
      <c r="AO145" s="305"/>
      <c r="AP145" s="305"/>
      <c r="AQ145" s="305"/>
      <c r="AR145" s="305"/>
      <c r="AS145" s="305"/>
      <c r="AT145" s="305"/>
      <c r="AU145" s="12"/>
      <c r="AV145" s="306" t="str">
        <f>IF($AV$51="","",$AV$51)</f>
        <v/>
      </c>
      <c r="AW145" s="306"/>
      <c r="AX145" s="306"/>
      <c r="AY145" s="306"/>
      <c r="AZ145" s="306"/>
      <c r="BA145" s="306"/>
      <c r="BB145" s="306"/>
      <c r="BC145" s="306"/>
      <c r="BD145" s="306"/>
      <c r="BE145" s="306"/>
      <c r="BF145" s="306"/>
      <c r="BG145" s="306"/>
      <c r="BH145" s="306"/>
      <c r="BI145" s="306"/>
      <c r="BJ145" s="306"/>
      <c r="BK145" s="306"/>
      <c r="BL145" s="306"/>
      <c r="BM145" s="306"/>
      <c r="BN145" s="306"/>
      <c r="BO145" s="306"/>
      <c r="BP145" s="306"/>
      <c r="BQ145" s="306"/>
      <c r="BR145" s="306"/>
      <c r="BS145" s="306"/>
      <c r="BT145" s="306"/>
      <c r="BV145" s="322"/>
      <c r="BW145" s="322"/>
      <c r="CE145" s="84"/>
    </row>
    <row r="146" spans="2:84" ht="6" customHeight="1">
      <c r="B146" s="83"/>
      <c r="R146" s="40"/>
      <c r="S146" s="40"/>
      <c r="T146" s="40"/>
      <c r="U146" s="40"/>
      <c r="V146" s="40"/>
      <c r="W146" s="40"/>
      <c r="X146" s="40"/>
      <c r="Y146" s="40"/>
      <c r="Z146" s="40"/>
      <c r="AA146" s="40"/>
      <c r="AB146" s="40"/>
      <c r="AC146" s="40"/>
      <c r="AD146" s="40"/>
      <c r="AE146" s="12"/>
      <c r="AF146" s="12"/>
      <c r="AG146" s="12"/>
      <c r="AH146" s="12"/>
      <c r="AI146" s="12"/>
      <c r="AJ146" s="12"/>
      <c r="AK146" s="12"/>
      <c r="AL146" s="12"/>
      <c r="AM146" s="12"/>
      <c r="AN146" s="12"/>
      <c r="AO146" s="12"/>
      <c r="AP146" s="12"/>
      <c r="AQ146" s="12"/>
      <c r="AR146" s="12"/>
      <c r="AS146" s="12"/>
      <c r="AT146" s="12"/>
      <c r="AU146" s="12"/>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CE146" s="84"/>
    </row>
    <row r="147" spans="2:84" ht="31.9" customHeight="1">
      <c r="B147" s="83"/>
      <c r="R147" s="304" t="str">
        <f>IF($AN$18="","",$AN$18)</f>
        <v/>
      </c>
      <c r="S147" s="304"/>
      <c r="T147" s="304"/>
      <c r="U147" s="304"/>
      <c r="V147" s="304"/>
      <c r="W147" s="304"/>
      <c r="X147" s="304"/>
      <c r="Y147" s="304"/>
      <c r="Z147" s="304"/>
      <c r="AA147" s="304"/>
      <c r="AB147" s="304"/>
      <c r="AC147" s="304"/>
      <c r="AD147" s="39"/>
      <c r="AE147" s="305" t="s">
        <v>40</v>
      </c>
      <c r="AF147" s="305"/>
      <c r="AG147" s="305"/>
      <c r="AH147" s="305"/>
      <c r="AI147" s="305"/>
      <c r="AJ147" s="305"/>
      <c r="AK147" s="305"/>
      <c r="AL147" s="305"/>
      <c r="AM147" s="305"/>
      <c r="AN147" s="305"/>
      <c r="AO147" s="305"/>
      <c r="AP147" s="305"/>
      <c r="AQ147" s="305"/>
      <c r="AR147" s="305"/>
      <c r="AS147" s="305"/>
      <c r="AT147" s="305"/>
      <c r="AU147" s="12"/>
      <c r="AV147" s="306" t="str">
        <f>IF($AV$53="","",$AV$53)</f>
        <v/>
      </c>
      <c r="AW147" s="306"/>
      <c r="AX147" s="306"/>
      <c r="AY147" s="306"/>
      <c r="AZ147" s="306"/>
      <c r="BA147" s="306"/>
      <c r="BB147" s="306"/>
      <c r="BC147" s="306"/>
      <c r="BD147" s="306"/>
      <c r="BE147" s="306"/>
      <c r="BF147" s="306"/>
      <c r="BG147" s="306"/>
      <c r="BH147" s="306"/>
      <c r="BI147" s="306"/>
      <c r="BJ147" s="306"/>
      <c r="BK147" s="306"/>
      <c r="BL147" s="306"/>
      <c r="BM147" s="306"/>
      <c r="BN147" s="306"/>
      <c r="BO147" s="306"/>
      <c r="BP147" s="306"/>
      <c r="BQ147" s="306"/>
      <c r="BR147" s="306"/>
      <c r="BS147" s="306"/>
      <c r="BT147" s="306"/>
      <c r="BV147" s="322"/>
      <c r="BW147" s="322"/>
      <c r="CE147" s="84"/>
    </row>
    <row r="148" spans="2:84">
      <c r="B148" s="83"/>
      <c r="CE148" s="84"/>
    </row>
    <row r="149" spans="2:84">
      <c r="B149" s="83"/>
      <c r="CE149" s="84"/>
    </row>
    <row r="150" spans="2:84">
      <c r="B150" s="83"/>
      <c r="CE150" s="84"/>
    </row>
    <row r="151" spans="2:84">
      <c r="B151" s="83"/>
      <c r="CE151" s="84"/>
    </row>
    <row r="152" spans="2:84">
      <c r="B152" s="83"/>
      <c r="CE152" s="84"/>
    </row>
    <row r="153" spans="2:84">
      <c r="B153" s="83"/>
      <c r="CE153" s="84"/>
    </row>
    <row r="154" spans="2:84">
      <c r="B154" s="83"/>
      <c r="CE154" s="84"/>
    </row>
    <row r="155" spans="2:84" ht="20.25" customHeight="1">
      <c r="B155" s="83"/>
      <c r="C155" s="389"/>
      <c r="D155" s="389"/>
      <c r="E155" s="389"/>
      <c r="F155" s="389"/>
      <c r="G155" s="389"/>
      <c r="H155" s="389"/>
      <c r="I155" s="389"/>
      <c r="J155" s="389"/>
      <c r="K155" s="389"/>
      <c r="L155" s="389"/>
      <c r="M155" s="389"/>
      <c r="N155" s="389"/>
      <c r="O155" s="389"/>
      <c r="P155" s="389"/>
      <c r="Q155" s="389"/>
      <c r="R155" s="389"/>
      <c r="BZ155" s="390" t="s">
        <v>62</v>
      </c>
      <c r="CA155" s="390"/>
      <c r="CB155" s="390"/>
      <c r="CC155" s="390"/>
      <c r="CD155" s="390"/>
      <c r="CE155" s="94"/>
    </row>
    <row r="156" spans="2:84" ht="21.75" customHeight="1">
      <c r="B156" s="83"/>
      <c r="C156" s="389"/>
      <c r="D156" s="389"/>
      <c r="E156" s="389"/>
      <c r="F156" s="389"/>
      <c r="G156" s="389"/>
      <c r="H156" s="389"/>
      <c r="I156" s="389"/>
      <c r="J156" s="389"/>
      <c r="K156" s="389"/>
      <c r="L156" s="389"/>
      <c r="M156" s="389"/>
      <c r="N156" s="389"/>
      <c r="O156" s="389"/>
      <c r="P156" s="389"/>
      <c r="Q156" s="389"/>
      <c r="R156" s="389"/>
      <c r="CE156" s="84"/>
    </row>
    <row r="157" spans="2:84" ht="21" customHeight="1">
      <c r="B157" s="83"/>
      <c r="C157" s="425" t="str">
        <f>IF($C$16="","",$C$16)</f>
        <v>第51回広島県民スポーツ大会　陸上競技参加者名簿</v>
      </c>
      <c r="D157" s="425"/>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425"/>
      <c r="AB157" s="425"/>
      <c r="AC157" s="425"/>
      <c r="AD157" s="425"/>
      <c r="AE157" s="425"/>
      <c r="AF157" s="425"/>
      <c r="AG157" s="425"/>
      <c r="AH157" s="425"/>
      <c r="AI157" s="425"/>
      <c r="AJ157" s="425"/>
      <c r="AK157" s="425"/>
      <c r="AL157" s="425"/>
      <c r="AM157" s="425"/>
      <c r="AN157" s="425"/>
      <c r="AO157" s="425"/>
      <c r="AP157" s="425"/>
      <c r="AQ157" s="425"/>
      <c r="AR157" s="425"/>
      <c r="AS157" s="425"/>
      <c r="AT157" s="425"/>
      <c r="AU157" s="425"/>
      <c r="AV157" s="425"/>
      <c r="AW157" s="425"/>
      <c r="AX157" s="425"/>
      <c r="AY157" s="425"/>
      <c r="AZ157" s="425"/>
      <c r="BA157" s="425"/>
      <c r="BB157" s="425"/>
      <c r="BC157" s="425"/>
      <c r="BD157" s="425"/>
      <c r="BE157" s="425"/>
      <c r="BF157" s="425"/>
      <c r="BG157" s="425"/>
      <c r="BH157" s="425"/>
      <c r="BI157" s="425"/>
      <c r="BJ157" s="425"/>
      <c r="BK157" s="425"/>
      <c r="BL157" s="425"/>
      <c r="BM157" s="425"/>
      <c r="BN157" s="425"/>
      <c r="BO157" s="425"/>
      <c r="BP157" s="425"/>
      <c r="BQ157" s="425"/>
      <c r="BR157" s="425"/>
      <c r="BS157" s="425"/>
      <c r="BT157" s="425"/>
      <c r="BU157" s="425"/>
      <c r="BV157" s="425"/>
      <c r="BW157" s="425"/>
      <c r="BX157" s="425"/>
      <c r="BY157" s="425"/>
      <c r="BZ157" s="425"/>
      <c r="CA157" s="425"/>
      <c r="CB157" s="425"/>
      <c r="CC157" s="425"/>
      <c r="CD157" s="425"/>
      <c r="CE157" s="95"/>
    </row>
    <row r="158" spans="2:84" ht="10.5" customHeight="1">
      <c r="B158" s="83"/>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95"/>
    </row>
    <row r="159" spans="2:84" ht="24.6" customHeight="1">
      <c r="B159" s="83"/>
      <c r="C159" s="391" t="s">
        <v>68</v>
      </c>
      <c r="D159" s="391"/>
      <c r="E159" s="391"/>
      <c r="F159" s="391"/>
      <c r="G159" s="391"/>
      <c r="H159" s="391"/>
      <c r="I159" s="391"/>
      <c r="J159" s="391"/>
      <c r="K159" s="391"/>
      <c r="L159" s="391"/>
      <c r="M159" s="391"/>
      <c r="N159" s="391"/>
      <c r="O159" s="34"/>
      <c r="P159" s="392" t="str">
        <f>IF($P$18="","",$P$18)</f>
        <v/>
      </c>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M159" s="11" t="s">
        <v>32</v>
      </c>
      <c r="AN159" s="393" t="str">
        <f>IF($AN$18="","",$AN$18)</f>
        <v/>
      </c>
      <c r="AO159" s="393"/>
      <c r="AP159" s="393"/>
      <c r="AQ159" s="393"/>
      <c r="AR159" s="393"/>
      <c r="AS159" s="393"/>
      <c r="AT159" s="393"/>
      <c r="AU159" s="11" t="s">
        <v>34</v>
      </c>
      <c r="AW159" s="34" t="s">
        <v>69</v>
      </c>
      <c r="AX159" s="34"/>
      <c r="AY159" s="34"/>
      <c r="AZ159" s="34"/>
      <c r="BA159" s="34"/>
      <c r="BB159" s="34"/>
      <c r="BC159" s="34"/>
      <c r="BD159" s="34"/>
      <c r="BE159" s="34"/>
      <c r="BF159" s="34"/>
      <c r="BG159" s="34"/>
      <c r="BH159" s="400" t="str">
        <f>IF(基本入力!$I$21="","",基本入力!$I$21)</f>
        <v/>
      </c>
      <c r="BI159" s="400"/>
      <c r="BJ159" s="400"/>
      <c r="BK159" s="400"/>
      <c r="BL159" s="400"/>
      <c r="BM159" s="400"/>
      <c r="BN159" s="400"/>
      <c r="BO159" s="400"/>
      <c r="BP159" s="400"/>
      <c r="BQ159" s="400"/>
      <c r="BR159" s="400"/>
      <c r="BS159" s="400"/>
      <c r="BT159" s="400"/>
      <c r="BU159" s="400"/>
      <c r="BV159" s="400"/>
      <c r="BW159" s="400"/>
      <c r="BX159" s="400"/>
      <c r="BY159" s="400"/>
      <c r="BZ159" s="400"/>
      <c r="CA159" s="400"/>
      <c r="CB159" s="400"/>
      <c r="CC159" s="400"/>
      <c r="CD159" s="400"/>
      <c r="CE159" s="96"/>
    </row>
    <row r="160" spans="2:84" ht="24.6" customHeight="1">
      <c r="B160" s="83"/>
      <c r="C160" s="391" t="s">
        <v>210</v>
      </c>
      <c r="D160" s="391"/>
      <c r="E160" s="391"/>
      <c r="F160" s="391"/>
      <c r="G160" s="391"/>
      <c r="H160" s="391"/>
      <c r="I160" s="391"/>
      <c r="J160" s="391"/>
      <c r="K160" s="391"/>
      <c r="L160" s="391"/>
      <c r="M160" s="391"/>
      <c r="N160" s="391"/>
      <c r="O160" s="34"/>
      <c r="P160" s="381" t="s">
        <v>33</v>
      </c>
      <c r="Q160" s="381"/>
      <c r="R160" s="426" t="str">
        <f>IF(基本入力!$I$23="","",基本入力!$I$23)</f>
        <v/>
      </c>
      <c r="S160" s="426"/>
      <c r="T160" s="426"/>
      <c r="U160" s="426"/>
      <c r="V160" s="426"/>
      <c r="W160" s="426"/>
      <c r="X160" s="426"/>
      <c r="Y160" s="108"/>
      <c r="Z160" s="382" t="str">
        <f>IF(基本入力!$O$23="","",基本入力!$O$23)</f>
        <v/>
      </c>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382"/>
      <c r="BD160" s="382"/>
      <c r="BE160" s="111"/>
      <c r="BF160" s="34"/>
      <c r="BG160" s="174"/>
      <c r="BK160" s="303" t="s">
        <v>212</v>
      </c>
      <c r="BL160" s="303"/>
      <c r="BM160" s="303"/>
      <c r="BN160" s="303"/>
      <c r="BO160" s="303"/>
      <c r="BP160" s="303"/>
      <c r="BQ160" s="113"/>
      <c r="BR160" s="374" t="str">
        <f>IF(基本入力!$I$25="","",基本入力!$I$25)</f>
        <v/>
      </c>
      <c r="BS160" s="374"/>
      <c r="BT160" s="374"/>
      <c r="BU160" s="374"/>
      <c r="BV160" s="374"/>
      <c r="BW160" s="374"/>
      <c r="BX160" s="374"/>
      <c r="BY160" s="374"/>
      <c r="BZ160" s="374"/>
      <c r="CA160" s="374"/>
      <c r="CB160" s="374"/>
      <c r="CC160" s="374"/>
      <c r="CD160" s="374"/>
      <c r="CE160" s="97"/>
      <c r="CF160" s="177" t="str">
        <f>$P$18</f>
        <v/>
      </c>
    </row>
    <row r="161" spans="2:85" ht="24.6" customHeight="1">
      <c r="B161" s="83"/>
      <c r="C161" s="34"/>
      <c r="D161" s="34"/>
      <c r="E161" s="34"/>
      <c r="F161" s="34"/>
      <c r="G161" s="34"/>
      <c r="H161" s="34"/>
      <c r="I161" s="34"/>
      <c r="J161" s="34"/>
      <c r="K161" s="34"/>
      <c r="L161" s="34"/>
      <c r="M161" s="34"/>
      <c r="N161" s="34"/>
      <c r="O161" s="34"/>
      <c r="P161" s="106"/>
      <c r="Q161" s="106"/>
      <c r="R161" s="107"/>
      <c r="S161" s="107"/>
      <c r="T161" s="107"/>
      <c r="U161" s="108"/>
      <c r="V161" s="108"/>
      <c r="W161" s="109"/>
      <c r="X161" s="109"/>
      <c r="Y161" s="109"/>
      <c r="Z161" s="109"/>
      <c r="AA161" s="110"/>
      <c r="AB161" s="110"/>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74"/>
      <c r="BG161" s="174"/>
      <c r="BK161" s="303" t="s">
        <v>214</v>
      </c>
      <c r="BL161" s="303"/>
      <c r="BM161" s="303"/>
      <c r="BN161" s="303"/>
      <c r="BO161" s="303"/>
      <c r="BP161" s="303"/>
      <c r="BQ161" s="112"/>
      <c r="BR161" s="388" t="str">
        <f>IF(基本入力!$I$27="","",基本入力!$I$27)</f>
        <v/>
      </c>
      <c r="BS161" s="388"/>
      <c r="BT161" s="388"/>
      <c r="BU161" s="388"/>
      <c r="BV161" s="388"/>
      <c r="BW161" s="388"/>
      <c r="BX161" s="388"/>
      <c r="BY161" s="388"/>
      <c r="BZ161" s="388"/>
      <c r="CA161" s="388"/>
      <c r="CB161" s="388"/>
      <c r="CC161" s="388"/>
      <c r="CD161" s="388"/>
      <c r="CE161" s="97"/>
      <c r="CF161" s="177" t="str">
        <f>PHONETIC(P159)</f>
        <v/>
      </c>
    </row>
    <row r="162" spans="2:85" ht="15.4" customHeight="1">
      <c r="B162" s="83"/>
      <c r="C162" s="6"/>
      <c r="D162" s="6"/>
      <c r="E162" s="6"/>
      <c r="F162" s="6"/>
      <c r="G162" s="6"/>
      <c r="H162" s="6"/>
      <c r="I162" s="6"/>
      <c r="J162" s="6"/>
      <c r="K162" s="6"/>
      <c r="L162" s="6"/>
      <c r="M162" s="6"/>
      <c r="N162" s="6"/>
      <c r="O162" s="6"/>
      <c r="P162" s="6"/>
      <c r="Q162" s="6"/>
      <c r="R162" s="6"/>
      <c r="S162" s="6"/>
      <c r="T162" s="6"/>
      <c r="U162" s="6"/>
      <c r="V162" s="6"/>
      <c r="W162" s="6"/>
      <c r="X162" s="6"/>
      <c r="Z162" s="6"/>
      <c r="AA162" s="6"/>
      <c r="AB162" s="6"/>
      <c r="AC162" s="6"/>
      <c r="AD162" s="6"/>
      <c r="AE162" s="6"/>
      <c r="AF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95"/>
      <c r="CF162" s="177"/>
    </row>
    <row r="163" spans="2:85" ht="15.4" customHeight="1">
      <c r="B163" s="83"/>
      <c r="C163" s="8" t="s">
        <v>32</v>
      </c>
      <c r="D163" s="384" t="str">
        <f>IF($D$22="","",$D$22)</f>
        <v/>
      </c>
      <c r="E163" s="384"/>
      <c r="F163" s="384"/>
      <c r="G163" s="8" t="s">
        <v>34</v>
      </c>
      <c r="H163" s="9" t="s">
        <v>230</v>
      </c>
      <c r="I163" s="9"/>
      <c r="J163" s="9"/>
      <c r="K163" s="8"/>
      <c r="L163" s="8"/>
      <c r="M163" s="8"/>
      <c r="N163" s="8"/>
      <c r="O163" s="8"/>
      <c r="P163" s="8"/>
      <c r="Q163" s="8"/>
      <c r="R163" s="8"/>
      <c r="S163" s="8"/>
      <c r="T163" s="8"/>
      <c r="U163" s="8"/>
      <c r="V163" s="8"/>
      <c r="W163" s="8"/>
      <c r="X163" s="8"/>
      <c r="Y163" s="7" t="s">
        <v>35</v>
      </c>
      <c r="Z163" s="8"/>
      <c r="AA163" s="8"/>
      <c r="AB163" s="8"/>
      <c r="AC163" s="8"/>
      <c r="AD163" s="8"/>
      <c r="AE163" s="8"/>
      <c r="AF163" s="8"/>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35"/>
      <c r="BS163" s="36"/>
      <c r="BT163" s="36"/>
      <c r="BU163" s="36"/>
      <c r="BV163" s="36"/>
      <c r="BW163" s="36"/>
      <c r="BX163" s="36"/>
      <c r="BY163" s="36"/>
      <c r="BZ163" s="36"/>
      <c r="CA163" s="36"/>
      <c r="CB163" s="6"/>
      <c r="CC163" s="6"/>
      <c r="CD163" s="6"/>
      <c r="CE163" s="95"/>
    </row>
    <row r="164" spans="2:85" ht="15.4" customHeight="1">
      <c r="B164" s="83"/>
      <c r="C164" s="8" t="s">
        <v>32</v>
      </c>
      <c r="D164" s="385" t="str">
        <f>IF($D$23="","",$D$23)</f>
        <v/>
      </c>
      <c r="E164" s="385"/>
      <c r="F164" s="385"/>
      <c r="G164" s="8" t="s">
        <v>34</v>
      </c>
      <c r="H164" s="9" t="s">
        <v>231</v>
      </c>
      <c r="I164" s="8"/>
      <c r="J164" s="8"/>
      <c r="K164" s="8"/>
      <c r="L164" s="8"/>
      <c r="M164" s="8"/>
      <c r="N164" s="8"/>
      <c r="O164" s="8"/>
      <c r="P164" s="8"/>
      <c r="Q164" s="8"/>
      <c r="R164" s="8"/>
      <c r="S164" s="8"/>
      <c r="T164" s="8"/>
      <c r="U164" s="8"/>
      <c r="V164" s="8"/>
      <c r="W164" s="8"/>
      <c r="X164" s="8"/>
      <c r="Y164" s="10" t="s">
        <v>189</v>
      </c>
      <c r="Z164" s="8"/>
      <c r="AA164" s="8"/>
      <c r="AB164" s="8"/>
      <c r="AC164" s="8"/>
      <c r="AD164" s="8"/>
      <c r="AE164" s="8"/>
      <c r="AF164" s="8"/>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35"/>
      <c r="BS164" s="35"/>
      <c r="BT164" s="35"/>
      <c r="BU164" s="35"/>
      <c r="BV164" s="35"/>
      <c r="BW164" s="35"/>
      <c r="BX164" s="35"/>
      <c r="BY164" s="35"/>
      <c r="BZ164" s="35"/>
      <c r="CA164" s="35"/>
      <c r="CB164" s="6"/>
      <c r="CC164" s="6"/>
      <c r="CD164" s="6"/>
      <c r="CE164" s="95"/>
    </row>
    <row r="165" spans="2:85">
      <c r="B165" s="83"/>
      <c r="CE165" s="84"/>
    </row>
    <row r="166" spans="2:85" ht="15" customHeight="1">
      <c r="B166" s="83"/>
      <c r="C166" s="294" t="s">
        <v>330</v>
      </c>
      <c r="D166" s="295"/>
      <c r="E166" s="295"/>
      <c r="F166" s="296"/>
      <c r="G166" s="294" t="s">
        <v>169</v>
      </c>
      <c r="H166" s="295"/>
      <c r="I166" s="295"/>
      <c r="J166" s="295"/>
      <c r="K166" s="295"/>
      <c r="L166" s="296"/>
      <c r="M166" s="410" t="s">
        <v>103</v>
      </c>
      <c r="N166" s="411"/>
      <c r="O166" s="411"/>
      <c r="P166" s="411"/>
      <c r="Q166" s="411"/>
      <c r="R166" s="411"/>
      <c r="S166" s="411"/>
      <c r="T166" s="411"/>
      <c r="U166" s="411"/>
      <c r="V166" s="411"/>
      <c r="W166" s="411"/>
      <c r="X166" s="411"/>
      <c r="Y166" s="411"/>
      <c r="Z166" s="424"/>
      <c r="AA166" s="410" t="s">
        <v>43</v>
      </c>
      <c r="AB166" s="411"/>
      <c r="AC166" s="411"/>
      <c r="AD166" s="411"/>
      <c r="AE166" s="411"/>
      <c r="AF166" s="411"/>
      <c r="AG166" s="411"/>
      <c r="AH166" s="411"/>
      <c r="AI166" s="411"/>
      <c r="AJ166" s="411"/>
      <c r="AK166" s="411"/>
      <c r="AL166" s="411"/>
      <c r="AM166" s="411"/>
      <c r="AN166" s="411"/>
      <c r="AO166" s="294" t="s">
        <v>99</v>
      </c>
      <c r="AP166" s="295"/>
      <c r="AQ166" s="295"/>
      <c r="AR166" s="295"/>
      <c r="AS166" s="295"/>
      <c r="AT166" s="295"/>
      <c r="AU166" s="295"/>
      <c r="AV166" s="296"/>
      <c r="AW166" s="412" t="s">
        <v>29</v>
      </c>
      <c r="AX166" s="412"/>
      <c r="AY166" s="412"/>
      <c r="AZ166" s="383" t="s">
        <v>97</v>
      </c>
      <c r="BA166" s="383"/>
      <c r="BB166" s="383"/>
      <c r="BC166" s="383"/>
      <c r="BD166" s="383"/>
      <c r="BE166" s="383"/>
      <c r="BF166" s="413" t="s">
        <v>100</v>
      </c>
      <c r="BG166" s="413"/>
      <c r="BH166" s="413"/>
      <c r="BI166" s="413"/>
      <c r="BJ166" s="413"/>
      <c r="BK166" s="294" t="s">
        <v>224</v>
      </c>
      <c r="BL166" s="295"/>
      <c r="BM166" s="295"/>
      <c r="BN166" s="295"/>
      <c r="BO166" s="295"/>
      <c r="BP166" s="295"/>
      <c r="BQ166" s="296"/>
      <c r="BR166" s="294" t="s">
        <v>200</v>
      </c>
      <c r="BS166" s="295"/>
      <c r="BT166" s="295"/>
      <c r="BU166" s="295"/>
      <c r="BV166" s="295"/>
      <c r="BW166" s="296"/>
      <c r="BX166" s="414" t="s">
        <v>186</v>
      </c>
      <c r="BY166" s="415"/>
      <c r="BZ166" s="415"/>
      <c r="CA166" s="415"/>
      <c r="CB166" s="415"/>
      <c r="CC166" s="415"/>
      <c r="CD166" s="416"/>
      <c r="CE166" s="98"/>
    </row>
    <row r="167" spans="2:85" ht="15" customHeight="1">
      <c r="B167" s="83"/>
      <c r="C167" s="297"/>
      <c r="D167" s="298"/>
      <c r="E167" s="298"/>
      <c r="F167" s="299"/>
      <c r="G167" s="297"/>
      <c r="H167" s="298"/>
      <c r="I167" s="298"/>
      <c r="J167" s="298"/>
      <c r="K167" s="298"/>
      <c r="L167" s="299"/>
      <c r="M167" s="377" t="s">
        <v>98</v>
      </c>
      <c r="N167" s="377"/>
      <c r="O167" s="377"/>
      <c r="P167" s="377"/>
      <c r="Q167" s="377"/>
      <c r="R167" s="377"/>
      <c r="S167" s="377"/>
      <c r="T167" s="377" t="s">
        <v>38</v>
      </c>
      <c r="U167" s="377"/>
      <c r="V167" s="377"/>
      <c r="W167" s="377"/>
      <c r="X167" s="377"/>
      <c r="Y167" s="377"/>
      <c r="Z167" s="377"/>
      <c r="AA167" s="377" t="s">
        <v>98</v>
      </c>
      <c r="AB167" s="377"/>
      <c r="AC167" s="377"/>
      <c r="AD167" s="377"/>
      <c r="AE167" s="377"/>
      <c r="AF167" s="377"/>
      <c r="AG167" s="377"/>
      <c r="AH167" s="377" t="s">
        <v>38</v>
      </c>
      <c r="AI167" s="377"/>
      <c r="AJ167" s="377"/>
      <c r="AK167" s="377"/>
      <c r="AL167" s="377"/>
      <c r="AM167" s="377"/>
      <c r="AN167" s="377"/>
      <c r="AO167" s="297"/>
      <c r="AP167" s="298"/>
      <c r="AQ167" s="298"/>
      <c r="AR167" s="298"/>
      <c r="AS167" s="298"/>
      <c r="AT167" s="298"/>
      <c r="AU167" s="298"/>
      <c r="AV167" s="299"/>
      <c r="AW167" s="412"/>
      <c r="AX167" s="412"/>
      <c r="AY167" s="412"/>
      <c r="AZ167" s="383"/>
      <c r="BA167" s="383"/>
      <c r="BB167" s="383"/>
      <c r="BC167" s="383"/>
      <c r="BD167" s="383"/>
      <c r="BE167" s="383"/>
      <c r="BF167" s="413"/>
      <c r="BG167" s="413"/>
      <c r="BH167" s="413"/>
      <c r="BI167" s="413"/>
      <c r="BJ167" s="413"/>
      <c r="BK167" s="297"/>
      <c r="BL167" s="298"/>
      <c r="BM167" s="298"/>
      <c r="BN167" s="298"/>
      <c r="BO167" s="298"/>
      <c r="BP167" s="298"/>
      <c r="BQ167" s="299"/>
      <c r="BR167" s="297"/>
      <c r="BS167" s="298"/>
      <c r="BT167" s="298"/>
      <c r="BU167" s="298"/>
      <c r="BV167" s="298"/>
      <c r="BW167" s="299"/>
      <c r="BX167" s="417"/>
      <c r="BY167" s="418"/>
      <c r="BZ167" s="418"/>
      <c r="CA167" s="418"/>
      <c r="CB167" s="418"/>
      <c r="CC167" s="418"/>
      <c r="CD167" s="419"/>
      <c r="CE167" s="98"/>
    </row>
    <row r="168" spans="2:85" ht="17.25" customHeight="1">
      <c r="B168" s="83"/>
      <c r="C168" s="365" t="s">
        <v>28</v>
      </c>
      <c r="D168" s="365"/>
      <c r="E168" s="366"/>
      <c r="F168" s="366"/>
      <c r="G168" s="367"/>
      <c r="H168" s="367"/>
      <c r="I168" s="367"/>
      <c r="J168" s="367"/>
      <c r="K168" s="367"/>
      <c r="L168" s="367"/>
      <c r="M168" s="368" t="s">
        <v>105</v>
      </c>
      <c r="N168" s="368"/>
      <c r="O168" s="368"/>
      <c r="P168" s="368"/>
      <c r="Q168" s="368"/>
      <c r="R168" s="368"/>
      <c r="S168" s="368"/>
      <c r="T168" s="368" t="s">
        <v>106</v>
      </c>
      <c r="U168" s="368"/>
      <c r="V168" s="368"/>
      <c r="W168" s="368"/>
      <c r="X168" s="368"/>
      <c r="Y168" s="368"/>
      <c r="Z168" s="368"/>
      <c r="AA168" s="369" t="str">
        <f>IF(M168="","",PHONETIC(M168))</f>
        <v>ヒロシマ</v>
      </c>
      <c r="AB168" s="369"/>
      <c r="AC168" s="369"/>
      <c r="AD168" s="369"/>
      <c r="AE168" s="369"/>
      <c r="AF168" s="369"/>
      <c r="AG168" s="369"/>
      <c r="AH168" s="369" t="str">
        <f>IF(T168="","",PHONETIC(T168))</f>
        <v>タロウ</v>
      </c>
      <c r="AI168" s="369"/>
      <c r="AJ168" s="369"/>
      <c r="AK168" s="369"/>
      <c r="AL168" s="369"/>
      <c r="AM168" s="369"/>
      <c r="AN168" s="369"/>
      <c r="AO168" s="370">
        <v>21338</v>
      </c>
      <c r="AP168" s="370"/>
      <c r="AQ168" s="370"/>
      <c r="AR168" s="370"/>
      <c r="AS168" s="370"/>
      <c r="AT168" s="370"/>
      <c r="AU168" s="370"/>
      <c r="AV168" s="370"/>
      <c r="AW168" s="371" t="s">
        <v>25</v>
      </c>
      <c r="AX168" s="371"/>
      <c r="AY168" s="371"/>
      <c r="AZ168" s="372">
        <v>6</v>
      </c>
      <c r="BA168" s="373"/>
      <c r="BB168" s="375" t="s">
        <v>199</v>
      </c>
      <c r="BC168" s="372"/>
      <c r="BD168" s="372"/>
      <c r="BE168" s="376"/>
      <c r="BF168" s="427">
        <v>100</v>
      </c>
      <c r="BG168" s="427"/>
      <c r="BH168" s="427"/>
      <c r="BI168" s="427"/>
      <c r="BJ168" s="427"/>
      <c r="BK168" s="300">
        <v>12.56</v>
      </c>
      <c r="BL168" s="301"/>
      <c r="BM168" s="301"/>
      <c r="BN168" s="301"/>
      <c r="BO168" s="301"/>
      <c r="BP168" s="301"/>
      <c r="BQ168" s="302"/>
      <c r="BR168" s="421" t="s">
        <v>101</v>
      </c>
      <c r="BS168" s="422"/>
      <c r="BT168" s="422"/>
      <c r="BU168" s="422"/>
      <c r="BV168" s="422"/>
      <c r="BW168" s="423"/>
      <c r="BX168" s="406" t="s">
        <v>104</v>
      </c>
      <c r="BY168" s="407"/>
      <c r="BZ168" s="407"/>
      <c r="CA168" s="407"/>
      <c r="CB168" s="407"/>
      <c r="CC168" s="407"/>
      <c r="CD168" s="408"/>
      <c r="CE168" s="99"/>
    </row>
    <row r="169" spans="2:85" ht="25.9" customHeight="1">
      <c r="B169" s="83"/>
      <c r="C169" s="310">
        <v>37</v>
      </c>
      <c r="D169" s="310"/>
      <c r="E169" s="310"/>
      <c r="F169" s="364"/>
      <c r="G169" s="357" t="str">
        <f t="shared" ref="G169" si="16">IF(M169="","",IF($BR$23="","",$BR$23+C169))</f>
        <v/>
      </c>
      <c r="H169" s="358"/>
      <c r="I169" s="358"/>
      <c r="J169" s="358"/>
      <c r="K169" s="358"/>
      <c r="L169" s="359"/>
      <c r="M169" s="360"/>
      <c r="N169" s="360"/>
      <c r="O169" s="360"/>
      <c r="P169" s="360"/>
      <c r="Q169" s="360"/>
      <c r="R169" s="360"/>
      <c r="S169" s="360"/>
      <c r="T169" s="360"/>
      <c r="U169" s="360"/>
      <c r="V169" s="360"/>
      <c r="W169" s="360"/>
      <c r="X169" s="360"/>
      <c r="Y169" s="360"/>
      <c r="Z169" s="360"/>
      <c r="AA169" s="361" t="str">
        <f t="shared" ref="AA169:AA180" si="17">PHONETIC(M169)</f>
        <v/>
      </c>
      <c r="AB169" s="361"/>
      <c r="AC169" s="361"/>
      <c r="AD169" s="361"/>
      <c r="AE169" s="361"/>
      <c r="AF169" s="361"/>
      <c r="AG169" s="361"/>
      <c r="AH169" s="361" t="str">
        <f t="shared" ref="AH169:AH180" si="18">PHONETIC(T169)</f>
        <v/>
      </c>
      <c r="AI169" s="361"/>
      <c r="AJ169" s="361"/>
      <c r="AK169" s="361"/>
      <c r="AL169" s="361"/>
      <c r="AM169" s="361"/>
      <c r="AN169" s="361"/>
      <c r="AO169" s="362"/>
      <c r="AP169" s="362"/>
      <c r="AQ169" s="362"/>
      <c r="AR169" s="362"/>
      <c r="AS169" s="362"/>
      <c r="AT169" s="362"/>
      <c r="AU169" s="362"/>
      <c r="AV169" s="362"/>
      <c r="AW169" s="363"/>
      <c r="AX169" s="363"/>
      <c r="AY169" s="363"/>
      <c r="AZ169" s="338"/>
      <c r="BA169" s="339"/>
      <c r="BB169" s="311"/>
      <c r="BC169" s="312"/>
      <c r="BD169" s="312"/>
      <c r="BE169" s="313"/>
      <c r="BF169" s="314"/>
      <c r="BG169" s="314"/>
      <c r="BH169" s="314"/>
      <c r="BI169" s="314"/>
      <c r="BJ169" s="314"/>
      <c r="BK169" s="288"/>
      <c r="BL169" s="289"/>
      <c r="BM169" s="289"/>
      <c r="BN169" s="289"/>
      <c r="BO169" s="289"/>
      <c r="BP169" s="289"/>
      <c r="BQ169" s="290"/>
      <c r="BR169" s="315"/>
      <c r="BS169" s="316"/>
      <c r="BT169" s="316"/>
      <c r="BU169" s="316"/>
      <c r="BV169" s="316"/>
      <c r="BW169" s="317"/>
      <c r="BX169" s="349"/>
      <c r="BY169" s="350"/>
      <c r="BZ169" s="350"/>
      <c r="CA169" s="350"/>
      <c r="CB169" s="350"/>
      <c r="CC169" s="350"/>
      <c r="CD169" s="351"/>
      <c r="CE169" s="100"/>
      <c r="CF169" s="178" t="str">
        <f>IF(AW169="","",IF(AW169="男",1,IF(AW169="女",2,"")))</f>
        <v/>
      </c>
      <c r="CG169" s="178"/>
    </row>
    <row r="170" spans="2:85" ht="25.9" customHeight="1">
      <c r="B170" s="83"/>
      <c r="C170" s="310">
        <v>38</v>
      </c>
      <c r="D170" s="310"/>
      <c r="E170" s="310"/>
      <c r="F170" s="310"/>
      <c r="G170" s="357" t="str">
        <f t="shared" ref="G170" si="19">IF(M170="","",IF($BR$23="","",$BR$23+C170))</f>
        <v/>
      </c>
      <c r="H170" s="358"/>
      <c r="I170" s="358"/>
      <c r="J170" s="358"/>
      <c r="K170" s="358"/>
      <c r="L170" s="359"/>
      <c r="M170" s="360"/>
      <c r="N170" s="360"/>
      <c r="O170" s="360"/>
      <c r="P170" s="360"/>
      <c r="Q170" s="360"/>
      <c r="R170" s="360"/>
      <c r="S170" s="360"/>
      <c r="T170" s="360"/>
      <c r="U170" s="360"/>
      <c r="V170" s="360"/>
      <c r="W170" s="360"/>
      <c r="X170" s="360"/>
      <c r="Y170" s="360"/>
      <c r="Z170" s="360"/>
      <c r="AA170" s="361" t="str">
        <f t="shared" si="17"/>
        <v/>
      </c>
      <c r="AB170" s="361"/>
      <c r="AC170" s="361"/>
      <c r="AD170" s="361"/>
      <c r="AE170" s="361"/>
      <c r="AF170" s="361"/>
      <c r="AG170" s="361"/>
      <c r="AH170" s="361" t="str">
        <f t="shared" si="18"/>
        <v/>
      </c>
      <c r="AI170" s="361"/>
      <c r="AJ170" s="361"/>
      <c r="AK170" s="361"/>
      <c r="AL170" s="361"/>
      <c r="AM170" s="361"/>
      <c r="AN170" s="361"/>
      <c r="AO170" s="362"/>
      <c r="AP170" s="362"/>
      <c r="AQ170" s="362"/>
      <c r="AR170" s="362"/>
      <c r="AS170" s="362"/>
      <c r="AT170" s="362"/>
      <c r="AU170" s="362"/>
      <c r="AV170" s="362"/>
      <c r="AW170" s="363"/>
      <c r="AX170" s="363"/>
      <c r="AY170" s="363"/>
      <c r="AZ170" s="338"/>
      <c r="BA170" s="339"/>
      <c r="BB170" s="311"/>
      <c r="BC170" s="312"/>
      <c r="BD170" s="312"/>
      <c r="BE170" s="313"/>
      <c r="BF170" s="314"/>
      <c r="BG170" s="314"/>
      <c r="BH170" s="314"/>
      <c r="BI170" s="314"/>
      <c r="BJ170" s="314"/>
      <c r="BK170" s="288"/>
      <c r="BL170" s="289"/>
      <c r="BM170" s="289"/>
      <c r="BN170" s="289"/>
      <c r="BO170" s="289"/>
      <c r="BP170" s="289"/>
      <c r="BQ170" s="290"/>
      <c r="BR170" s="315"/>
      <c r="BS170" s="316"/>
      <c r="BT170" s="316"/>
      <c r="BU170" s="316"/>
      <c r="BV170" s="316"/>
      <c r="BW170" s="317"/>
      <c r="BX170" s="349"/>
      <c r="BY170" s="350"/>
      <c r="BZ170" s="350"/>
      <c r="CA170" s="350"/>
      <c r="CB170" s="350"/>
      <c r="CC170" s="350"/>
      <c r="CD170" s="351"/>
      <c r="CE170" s="100"/>
      <c r="CF170" s="178" t="str">
        <f>IF(AW170="","",IF(AW170="男",1,IF(AW170="女",2,"")))</f>
        <v/>
      </c>
    </row>
    <row r="171" spans="2:85" ht="25.9" customHeight="1">
      <c r="B171" s="83"/>
      <c r="C171" s="310">
        <v>39</v>
      </c>
      <c r="D171" s="310"/>
      <c r="E171" s="310"/>
      <c r="F171" s="364"/>
      <c r="G171" s="357" t="str">
        <f t="shared" ref="G171:G180" si="20">IF(M171="","",IF($BR$23="","",$BR$23+C171))</f>
        <v/>
      </c>
      <c r="H171" s="358"/>
      <c r="I171" s="358"/>
      <c r="J171" s="358"/>
      <c r="K171" s="358"/>
      <c r="L171" s="359"/>
      <c r="M171" s="360"/>
      <c r="N171" s="360"/>
      <c r="O171" s="360"/>
      <c r="P171" s="360"/>
      <c r="Q171" s="360"/>
      <c r="R171" s="360"/>
      <c r="S171" s="360"/>
      <c r="T171" s="360"/>
      <c r="U171" s="360"/>
      <c r="V171" s="360"/>
      <c r="W171" s="360"/>
      <c r="X171" s="360"/>
      <c r="Y171" s="360"/>
      <c r="Z171" s="360"/>
      <c r="AA171" s="361" t="str">
        <f t="shared" si="17"/>
        <v/>
      </c>
      <c r="AB171" s="361"/>
      <c r="AC171" s="361"/>
      <c r="AD171" s="361"/>
      <c r="AE171" s="361"/>
      <c r="AF171" s="361"/>
      <c r="AG171" s="361"/>
      <c r="AH171" s="361" t="str">
        <f t="shared" si="18"/>
        <v/>
      </c>
      <c r="AI171" s="361"/>
      <c r="AJ171" s="361"/>
      <c r="AK171" s="361"/>
      <c r="AL171" s="361"/>
      <c r="AM171" s="361"/>
      <c r="AN171" s="361"/>
      <c r="AO171" s="362"/>
      <c r="AP171" s="362"/>
      <c r="AQ171" s="362"/>
      <c r="AR171" s="362"/>
      <c r="AS171" s="362"/>
      <c r="AT171" s="362"/>
      <c r="AU171" s="362"/>
      <c r="AV171" s="362"/>
      <c r="AW171" s="363"/>
      <c r="AX171" s="363"/>
      <c r="AY171" s="363"/>
      <c r="AZ171" s="338"/>
      <c r="BA171" s="339"/>
      <c r="BB171" s="311"/>
      <c r="BC171" s="312"/>
      <c r="BD171" s="312"/>
      <c r="BE171" s="313"/>
      <c r="BF171" s="314"/>
      <c r="BG171" s="314"/>
      <c r="BH171" s="314"/>
      <c r="BI171" s="314"/>
      <c r="BJ171" s="314"/>
      <c r="BK171" s="288"/>
      <c r="BL171" s="289"/>
      <c r="BM171" s="289"/>
      <c r="BN171" s="289"/>
      <c r="BO171" s="289"/>
      <c r="BP171" s="289"/>
      <c r="BQ171" s="290"/>
      <c r="BR171" s="315"/>
      <c r="BS171" s="316"/>
      <c r="BT171" s="316"/>
      <c r="BU171" s="316"/>
      <c r="BV171" s="316"/>
      <c r="BW171" s="317"/>
      <c r="BX171" s="349"/>
      <c r="BY171" s="350"/>
      <c r="BZ171" s="350"/>
      <c r="CA171" s="350"/>
      <c r="CB171" s="350"/>
      <c r="CC171" s="350"/>
      <c r="CD171" s="351"/>
      <c r="CE171" s="100"/>
      <c r="CF171" s="178" t="str">
        <f t="shared" ref="CF171:CF180" si="21">IF(AW171="","",IF(AW171="男",1,IF(AW171="女",2,"")))</f>
        <v/>
      </c>
    </row>
    <row r="172" spans="2:85" ht="25.9" customHeight="1">
      <c r="B172" s="83"/>
      <c r="C172" s="310">
        <v>40</v>
      </c>
      <c r="D172" s="310"/>
      <c r="E172" s="310"/>
      <c r="F172" s="310"/>
      <c r="G172" s="357" t="str">
        <f t="shared" si="20"/>
        <v/>
      </c>
      <c r="H172" s="358"/>
      <c r="I172" s="358"/>
      <c r="J172" s="358"/>
      <c r="K172" s="358"/>
      <c r="L172" s="359"/>
      <c r="M172" s="360"/>
      <c r="N172" s="360"/>
      <c r="O172" s="360"/>
      <c r="P172" s="360"/>
      <c r="Q172" s="360"/>
      <c r="R172" s="360"/>
      <c r="S172" s="360"/>
      <c r="T172" s="360"/>
      <c r="U172" s="360"/>
      <c r="V172" s="360"/>
      <c r="W172" s="360"/>
      <c r="X172" s="360"/>
      <c r="Y172" s="360"/>
      <c r="Z172" s="360"/>
      <c r="AA172" s="361" t="str">
        <f t="shared" si="17"/>
        <v/>
      </c>
      <c r="AB172" s="361"/>
      <c r="AC172" s="361"/>
      <c r="AD172" s="361"/>
      <c r="AE172" s="361"/>
      <c r="AF172" s="361"/>
      <c r="AG172" s="361"/>
      <c r="AH172" s="361" t="str">
        <f t="shared" si="18"/>
        <v/>
      </c>
      <c r="AI172" s="361"/>
      <c r="AJ172" s="361"/>
      <c r="AK172" s="361"/>
      <c r="AL172" s="361"/>
      <c r="AM172" s="361"/>
      <c r="AN172" s="361"/>
      <c r="AO172" s="362"/>
      <c r="AP172" s="362"/>
      <c r="AQ172" s="362"/>
      <c r="AR172" s="362"/>
      <c r="AS172" s="362"/>
      <c r="AT172" s="362"/>
      <c r="AU172" s="362"/>
      <c r="AV172" s="362"/>
      <c r="AW172" s="363"/>
      <c r="AX172" s="363"/>
      <c r="AY172" s="363"/>
      <c r="AZ172" s="338"/>
      <c r="BA172" s="339"/>
      <c r="BB172" s="311"/>
      <c r="BC172" s="312"/>
      <c r="BD172" s="312"/>
      <c r="BE172" s="313"/>
      <c r="BF172" s="314"/>
      <c r="BG172" s="314"/>
      <c r="BH172" s="314"/>
      <c r="BI172" s="314"/>
      <c r="BJ172" s="314"/>
      <c r="BK172" s="288"/>
      <c r="BL172" s="289"/>
      <c r="BM172" s="289"/>
      <c r="BN172" s="289"/>
      <c r="BO172" s="289"/>
      <c r="BP172" s="289"/>
      <c r="BQ172" s="290"/>
      <c r="BR172" s="315"/>
      <c r="BS172" s="316"/>
      <c r="BT172" s="316"/>
      <c r="BU172" s="316"/>
      <c r="BV172" s="316"/>
      <c r="BW172" s="317"/>
      <c r="BX172" s="349"/>
      <c r="BY172" s="350"/>
      <c r="BZ172" s="350"/>
      <c r="CA172" s="350"/>
      <c r="CB172" s="350"/>
      <c r="CC172" s="350"/>
      <c r="CD172" s="351"/>
      <c r="CE172" s="100"/>
      <c r="CF172" s="178" t="str">
        <f t="shared" si="21"/>
        <v/>
      </c>
    </row>
    <row r="173" spans="2:85" ht="25.9" customHeight="1">
      <c r="B173" s="83"/>
      <c r="C173" s="310">
        <v>41</v>
      </c>
      <c r="D173" s="310"/>
      <c r="E173" s="310"/>
      <c r="F173" s="364"/>
      <c r="G173" s="357" t="str">
        <f t="shared" si="20"/>
        <v/>
      </c>
      <c r="H173" s="358"/>
      <c r="I173" s="358"/>
      <c r="J173" s="358"/>
      <c r="K173" s="358"/>
      <c r="L173" s="359"/>
      <c r="M173" s="360"/>
      <c r="N173" s="360"/>
      <c r="O173" s="360"/>
      <c r="P173" s="360"/>
      <c r="Q173" s="360"/>
      <c r="R173" s="360"/>
      <c r="S173" s="360"/>
      <c r="T173" s="360"/>
      <c r="U173" s="360"/>
      <c r="V173" s="360"/>
      <c r="W173" s="360"/>
      <c r="X173" s="360"/>
      <c r="Y173" s="360"/>
      <c r="Z173" s="360"/>
      <c r="AA173" s="361" t="str">
        <f t="shared" si="17"/>
        <v/>
      </c>
      <c r="AB173" s="361"/>
      <c r="AC173" s="361"/>
      <c r="AD173" s="361"/>
      <c r="AE173" s="361"/>
      <c r="AF173" s="361"/>
      <c r="AG173" s="361"/>
      <c r="AH173" s="361" t="str">
        <f t="shared" si="18"/>
        <v/>
      </c>
      <c r="AI173" s="361"/>
      <c r="AJ173" s="361"/>
      <c r="AK173" s="361"/>
      <c r="AL173" s="361"/>
      <c r="AM173" s="361"/>
      <c r="AN173" s="361"/>
      <c r="AO173" s="362"/>
      <c r="AP173" s="362"/>
      <c r="AQ173" s="362"/>
      <c r="AR173" s="362"/>
      <c r="AS173" s="362"/>
      <c r="AT173" s="362"/>
      <c r="AU173" s="362"/>
      <c r="AV173" s="362"/>
      <c r="AW173" s="363"/>
      <c r="AX173" s="363"/>
      <c r="AY173" s="363"/>
      <c r="AZ173" s="338"/>
      <c r="BA173" s="339"/>
      <c r="BB173" s="311"/>
      <c r="BC173" s="312"/>
      <c r="BD173" s="312"/>
      <c r="BE173" s="313"/>
      <c r="BF173" s="314"/>
      <c r="BG173" s="314"/>
      <c r="BH173" s="314"/>
      <c r="BI173" s="314"/>
      <c r="BJ173" s="314"/>
      <c r="BK173" s="288"/>
      <c r="BL173" s="289"/>
      <c r="BM173" s="289"/>
      <c r="BN173" s="289"/>
      <c r="BO173" s="289"/>
      <c r="BP173" s="289"/>
      <c r="BQ173" s="290"/>
      <c r="BR173" s="315"/>
      <c r="BS173" s="316"/>
      <c r="BT173" s="316"/>
      <c r="BU173" s="316"/>
      <c r="BV173" s="316"/>
      <c r="BW173" s="317"/>
      <c r="BX173" s="349"/>
      <c r="BY173" s="350"/>
      <c r="BZ173" s="350"/>
      <c r="CA173" s="350"/>
      <c r="CB173" s="350"/>
      <c r="CC173" s="350"/>
      <c r="CD173" s="351"/>
      <c r="CE173" s="100"/>
      <c r="CF173" s="178" t="str">
        <f t="shared" si="21"/>
        <v/>
      </c>
    </row>
    <row r="174" spans="2:85" ht="25.9" customHeight="1">
      <c r="B174" s="83"/>
      <c r="C174" s="310">
        <v>42</v>
      </c>
      <c r="D174" s="310"/>
      <c r="E174" s="310"/>
      <c r="F174" s="310"/>
      <c r="G174" s="357" t="str">
        <f t="shared" si="20"/>
        <v/>
      </c>
      <c r="H174" s="358"/>
      <c r="I174" s="358"/>
      <c r="J174" s="358"/>
      <c r="K174" s="358"/>
      <c r="L174" s="359"/>
      <c r="M174" s="360"/>
      <c r="N174" s="360"/>
      <c r="O174" s="360"/>
      <c r="P174" s="360"/>
      <c r="Q174" s="360"/>
      <c r="R174" s="360"/>
      <c r="S174" s="360"/>
      <c r="T174" s="360"/>
      <c r="U174" s="360"/>
      <c r="V174" s="360"/>
      <c r="W174" s="360"/>
      <c r="X174" s="360"/>
      <c r="Y174" s="360"/>
      <c r="Z174" s="360"/>
      <c r="AA174" s="361" t="str">
        <f t="shared" si="17"/>
        <v/>
      </c>
      <c r="AB174" s="361"/>
      <c r="AC174" s="361"/>
      <c r="AD174" s="361"/>
      <c r="AE174" s="361"/>
      <c r="AF174" s="361"/>
      <c r="AG174" s="361"/>
      <c r="AH174" s="361" t="str">
        <f t="shared" si="18"/>
        <v/>
      </c>
      <c r="AI174" s="361"/>
      <c r="AJ174" s="361"/>
      <c r="AK174" s="361"/>
      <c r="AL174" s="361"/>
      <c r="AM174" s="361"/>
      <c r="AN174" s="361"/>
      <c r="AO174" s="362"/>
      <c r="AP174" s="362"/>
      <c r="AQ174" s="362"/>
      <c r="AR174" s="362"/>
      <c r="AS174" s="362"/>
      <c r="AT174" s="362"/>
      <c r="AU174" s="362"/>
      <c r="AV174" s="362"/>
      <c r="AW174" s="363"/>
      <c r="AX174" s="363"/>
      <c r="AY174" s="363"/>
      <c r="AZ174" s="338"/>
      <c r="BA174" s="339"/>
      <c r="BB174" s="311"/>
      <c r="BC174" s="312"/>
      <c r="BD174" s="312"/>
      <c r="BE174" s="313"/>
      <c r="BF174" s="314"/>
      <c r="BG174" s="314"/>
      <c r="BH174" s="314"/>
      <c r="BI174" s="314"/>
      <c r="BJ174" s="314"/>
      <c r="BK174" s="288"/>
      <c r="BL174" s="289"/>
      <c r="BM174" s="289"/>
      <c r="BN174" s="289"/>
      <c r="BO174" s="289"/>
      <c r="BP174" s="289"/>
      <c r="BQ174" s="290"/>
      <c r="BR174" s="315"/>
      <c r="BS174" s="316"/>
      <c r="BT174" s="316"/>
      <c r="BU174" s="316"/>
      <c r="BV174" s="316"/>
      <c r="BW174" s="317"/>
      <c r="BX174" s="349"/>
      <c r="BY174" s="350"/>
      <c r="BZ174" s="350"/>
      <c r="CA174" s="350"/>
      <c r="CB174" s="350"/>
      <c r="CC174" s="350"/>
      <c r="CD174" s="351"/>
      <c r="CE174" s="100"/>
      <c r="CF174" s="178" t="str">
        <f t="shared" si="21"/>
        <v/>
      </c>
    </row>
    <row r="175" spans="2:85" ht="25.9" customHeight="1">
      <c r="B175" s="83"/>
      <c r="C175" s="310">
        <v>43</v>
      </c>
      <c r="D175" s="310"/>
      <c r="E175" s="310"/>
      <c r="F175" s="364"/>
      <c r="G175" s="357" t="str">
        <f t="shared" si="20"/>
        <v/>
      </c>
      <c r="H175" s="358"/>
      <c r="I175" s="358"/>
      <c r="J175" s="358"/>
      <c r="K175" s="358"/>
      <c r="L175" s="359"/>
      <c r="M175" s="360"/>
      <c r="N175" s="360"/>
      <c r="O175" s="360"/>
      <c r="P175" s="360"/>
      <c r="Q175" s="360"/>
      <c r="R175" s="360"/>
      <c r="S175" s="360"/>
      <c r="T175" s="360"/>
      <c r="U175" s="360"/>
      <c r="V175" s="360"/>
      <c r="W175" s="360"/>
      <c r="X175" s="360"/>
      <c r="Y175" s="360"/>
      <c r="Z175" s="360"/>
      <c r="AA175" s="361" t="str">
        <f t="shared" si="17"/>
        <v/>
      </c>
      <c r="AB175" s="361"/>
      <c r="AC175" s="361"/>
      <c r="AD175" s="361"/>
      <c r="AE175" s="361"/>
      <c r="AF175" s="361"/>
      <c r="AG175" s="361"/>
      <c r="AH175" s="361" t="str">
        <f t="shared" si="18"/>
        <v/>
      </c>
      <c r="AI175" s="361"/>
      <c r="AJ175" s="361"/>
      <c r="AK175" s="361"/>
      <c r="AL175" s="361"/>
      <c r="AM175" s="361"/>
      <c r="AN175" s="361"/>
      <c r="AO175" s="362"/>
      <c r="AP175" s="362"/>
      <c r="AQ175" s="362"/>
      <c r="AR175" s="362"/>
      <c r="AS175" s="362"/>
      <c r="AT175" s="362"/>
      <c r="AU175" s="362"/>
      <c r="AV175" s="362"/>
      <c r="AW175" s="363"/>
      <c r="AX175" s="363"/>
      <c r="AY175" s="363"/>
      <c r="AZ175" s="338"/>
      <c r="BA175" s="339"/>
      <c r="BB175" s="311"/>
      <c r="BC175" s="312"/>
      <c r="BD175" s="312"/>
      <c r="BE175" s="313"/>
      <c r="BF175" s="314"/>
      <c r="BG175" s="314"/>
      <c r="BH175" s="314"/>
      <c r="BI175" s="314"/>
      <c r="BJ175" s="314"/>
      <c r="BK175" s="288"/>
      <c r="BL175" s="289"/>
      <c r="BM175" s="289"/>
      <c r="BN175" s="289"/>
      <c r="BO175" s="289"/>
      <c r="BP175" s="289"/>
      <c r="BQ175" s="290"/>
      <c r="BR175" s="315"/>
      <c r="BS175" s="316"/>
      <c r="BT175" s="316"/>
      <c r="BU175" s="316"/>
      <c r="BV175" s="316"/>
      <c r="BW175" s="317"/>
      <c r="BX175" s="349"/>
      <c r="BY175" s="350"/>
      <c r="BZ175" s="350"/>
      <c r="CA175" s="350"/>
      <c r="CB175" s="350"/>
      <c r="CC175" s="350"/>
      <c r="CD175" s="351"/>
      <c r="CE175" s="100"/>
      <c r="CF175" s="178" t="str">
        <f t="shared" si="21"/>
        <v/>
      </c>
    </row>
    <row r="176" spans="2:85" ht="25.9" customHeight="1">
      <c r="B176" s="83"/>
      <c r="C176" s="310">
        <v>44</v>
      </c>
      <c r="D176" s="310"/>
      <c r="E176" s="310"/>
      <c r="F176" s="310"/>
      <c r="G176" s="357" t="str">
        <f t="shared" si="20"/>
        <v/>
      </c>
      <c r="H176" s="358"/>
      <c r="I176" s="358"/>
      <c r="J176" s="358"/>
      <c r="K176" s="358"/>
      <c r="L176" s="359"/>
      <c r="M176" s="360"/>
      <c r="N176" s="360"/>
      <c r="O176" s="360"/>
      <c r="P176" s="360"/>
      <c r="Q176" s="360"/>
      <c r="R176" s="360"/>
      <c r="S176" s="360"/>
      <c r="T176" s="360"/>
      <c r="U176" s="360"/>
      <c r="V176" s="360"/>
      <c r="W176" s="360"/>
      <c r="X176" s="360"/>
      <c r="Y176" s="360"/>
      <c r="Z176" s="360"/>
      <c r="AA176" s="361" t="str">
        <f t="shared" si="17"/>
        <v/>
      </c>
      <c r="AB176" s="361"/>
      <c r="AC176" s="361"/>
      <c r="AD176" s="361"/>
      <c r="AE176" s="361"/>
      <c r="AF176" s="361"/>
      <c r="AG176" s="361"/>
      <c r="AH176" s="361" t="str">
        <f t="shared" si="18"/>
        <v/>
      </c>
      <c r="AI176" s="361"/>
      <c r="AJ176" s="361"/>
      <c r="AK176" s="361"/>
      <c r="AL176" s="361"/>
      <c r="AM176" s="361"/>
      <c r="AN176" s="361"/>
      <c r="AO176" s="362"/>
      <c r="AP176" s="362"/>
      <c r="AQ176" s="362"/>
      <c r="AR176" s="362"/>
      <c r="AS176" s="362"/>
      <c r="AT176" s="362"/>
      <c r="AU176" s="362"/>
      <c r="AV176" s="362"/>
      <c r="AW176" s="363"/>
      <c r="AX176" s="363"/>
      <c r="AY176" s="363"/>
      <c r="AZ176" s="338"/>
      <c r="BA176" s="339"/>
      <c r="BB176" s="311"/>
      <c r="BC176" s="312"/>
      <c r="BD176" s="312"/>
      <c r="BE176" s="313"/>
      <c r="BF176" s="314"/>
      <c r="BG176" s="314"/>
      <c r="BH176" s="314"/>
      <c r="BI176" s="314"/>
      <c r="BJ176" s="314"/>
      <c r="BK176" s="288"/>
      <c r="BL176" s="289"/>
      <c r="BM176" s="289"/>
      <c r="BN176" s="289"/>
      <c r="BO176" s="289"/>
      <c r="BP176" s="289"/>
      <c r="BQ176" s="290"/>
      <c r="BR176" s="315"/>
      <c r="BS176" s="316"/>
      <c r="BT176" s="316"/>
      <c r="BU176" s="316"/>
      <c r="BV176" s="316"/>
      <c r="BW176" s="317"/>
      <c r="BX176" s="349"/>
      <c r="BY176" s="350"/>
      <c r="BZ176" s="350"/>
      <c r="CA176" s="350"/>
      <c r="CB176" s="350"/>
      <c r="CC176" s="350"/>
      <c r="CD176" s="351"/>
      <c r="CE176" s="100"/>
      <c r="CF176" s="178" t="str">
        <f t="shared" si="21"/>
        <v/>
      </c>
    </row>
    <row r="177" spans="2:87" ht="25.9" customHeight="1">
      <c r="B177" s="83"/>
      <c r="C177" s="310">
        <v>45</v>
      </c>
      <c r="D177" s="310"/>
      <c r="E177" s="310"/>
      <c r="F177" s="364"/>
      <c r="G177" s="357" t="str">
        <f t="shared" si="20"/>
        <v/>
      </c>
      <c r="H177" s="358"/>
      <c r="I177" s="358"/>
      <c r="J177" s="358"/>
      <c r="K177" s="358"/>
      <c r="L177" s="359"/>
      <c r="M177" s="360"/>
      <c r="N177" s="360"/>
      <c r="O177" s="360"/>
      <c r="P177" s="360"/>
      <c r="Q177" s="360"/>
      <c r="R177" s="360"/>
      <c r="S177" s="360"/>
      <c r="T177" s="360"/>
      <c r="U177" s="360"/>
      <c r="V177" s="360"/>
      <c r="W177" s="360"/>
      <c r="X177" s="360"/>
      <c r="Y177" s="360"/>
      <c r="Z177" s="360"/>
      <c r="AA177" s="361" t="str">
        <f t="shared" si="17"/>
        <v/>
      </c>
      <c r="AB177" s="361"/>
      <c r="AC177" s="361"/>
      <c r="AD177" s="361"/>
      <c r="AE177" s="361"/>
      <c r="AF177" s="361"/>
      <c r="AG177" s="361"/>
      <c r="AH177" s="361" t="str">
        <f t="shared" si="18"/>
        <v/>
      </c>
      <c r="AI177" s="361"/>
      <c r="AJ177" s="361"/>
      <c r="AK177" s="361"/>
      <c r="AL177" s="361"/>
      <c r="AM177" s="361"/>
      <c r="AN177" s="361"/>
      <c r="AO177" s="362"/>
      <c r="AP177" s="362"/>
      <c r="AQ177" s="362"/>
      <c r="AR177" s="362"/>
      <c r="AS177" s="362"/>
      <c r="AT177" s="362"/>
      <c r="AU177" s="362"/>
      <c r="AV177" s="362"/>
      <c r="AW177" s="363"/>
      <c r="AX177" s="363"/>
      <c r="AY177" s="363"/>
      <c r="AZ177" s="338"/>
      <c r="BA177" s="339"/>
      <c r="BB177" s="311"/>
      <c r="BC177" s="312"/>
      <c r="BD177" s="312"/>
      <c r="BE177" s="313"/>
      <c r="BF177" s="314"/>
      <c r="BG177" s="314"/>
      <c r="BH177" s="314"/>
      <c r="BI177" s="314"/>
      <c r="BJ177" s="314"/>
      <c r="BK177" s="288"/>
      <c r="BL177" s="289"/>
      <c r="BM177" s="289"/>
      <c r="BN177" s="289"/>
      <c r="BO177" s="289"/>
      <c r="BP177" s="289"/>
      <c r="BQ177" s="290"/>
      <c r="BR177" s="315"/>
      <c r="BS177" s="316"/>
      <c r="BT177" s="316"/>
      <c r="BU177" s="316"/>
      <c r="BV177" s="316"/>
      <c r="BW177" s="317"/>
      <c r="BX177" s="349"/>
      <c r="BY177" s="350"/>
      <c r="BZ177" s="350"/>
      <c r="CA177" s="350"/>
      <c r="CB177" s="350"/>
      <c r="CC177" s="350"/>
      <c r="CD177" s="351"/>
      <c r="CE177" s="100"/>
      <c r="CF177" s="178" t="str">
        <f t="shared" si="21"/>
        <v/>
      </c>
    </row>
    <row r="178" spans="2:87" ht="25.9" customHeight="1">
      <c r="B178" s="83"/>
      <c r="C178" s="310">
        <v>46</v>
      </c>
      <c r="D178" s="310"/>
      <c r="E178" s="310"/>
      <c r="F178" s="310"/>
      <c r="G178" s="357" t="str">
        <f t="shared" si="20"/>
        <v/>
      </c>
      <c r="H178" s="358"/>
      <c r="I178" s="358"/>
      <c r="J178" s="358"/>
      <c r="K178" s="358"/>
      <c r="L178" s="359"/>
      <c r="M178" s="360"/>
      <c r="N178" s="360"/>
      <c r="O178" s="360"/>
      <c r="P178" s="360"/>
      <c r="Q178" s="360"/>
      <c r="R178" s="360"/>
      <c r="S178" s="360"/>
      <c r="T178" s="360"/>
      <c r="U178" s="360"/>
      <c r="V178" s="360"/>
      <c r="W178" s="360"/>
      <c r="X178" s="360"/>
      <c r="Y178" s="360"/>
      <c r="Z178" s="360"/>
      <c r="AA178" s="361" t="str">
        <f t="shared" si="17"/>
        <v/>
      </c>
      <c r="AB178" s="361"/>
      <c r="AC178" s="361"/>
      <c r="AD178" s="361"/>
      <c r="AE178" s="361"/>
      <c r="AF178" s="361"/>
      <c r="AG178" s="361"/>
      <c r="AH178" s="361" t="str">
        <f t="shared" si="18"/>
        <v/>
      </c>
      <c r="AI178" s="361"/>
      <c r="AJ178" s="361"/>
      <c r="AK178" s="361"/>
      <c r="AL178" s="361"/>
      <c r="AM178" s="361"/>
      <c r="AN178" s="361"/>
      <c r="AO178" s="362"/>
      <c r="AP178" s="362"/>
      <c r="AQ178" s="362"/>
      <c r="AR178" s="362"/>
      <c r="AS178" s="362"/>
      <c r="AT178" s="362"/>
      <c r="AU178" s="362"/>
      <c r="AV178" s="362"/>
      <c r="AW178" s="363"/>
      <c r="AX178" s="363"/>
      <c r="AY178" s="363"/>
      <c r="AZ178" s="338"/>
      <c r="BA178" s="339"/>
      <c r="BB178" s="311"/>
      <c r="BC178" s="312"/>
      <c r="BD178" s="312"/>
      <c r="BE178" s="313"/>
      <c r="BF178" s="314"/>
      <c r="BG178" s="314"/>
      <c r="BH178" s="314"/>
      <c r="BI178" s="314"/>
      <c r="BJ178" s="314"/>
      <c r="BK178" s="288"/>
      <c r="BL178" s="289"/>
      <c r="BM178" s="289"/>
      <c r="BN178" s="289"/>
      <c r="BO178" s="289"/>
      <c r="BP178" s="289"/>
      <c r="BQ178" s="290"/>
      <c r="BR178" s="315"/>
      <c r="BS178" s="316"/>
      <c r="BT178" s="316"/>
      <c r="BU178" s="316"/>
      <c r="BV178" s="316"/>
      <c r="BW178" s="317"/>
      <c r="BX178" s="349"/>
      <c r="BY178" s="350"/>
      <c r="BZ178" s="350"/>
      <c r="CA178" s="350"/>
      <c r="CB178" s="350"/>
      <c r="CC178" s="350"/>
      <c r="CD178" s="351"/>
      <c r="CE178" s="100"/>
      <c r="CF178" s="178" t="str">
        <f t="shared" si="21"/>
        <v/>
      </c>
    </row>
    <row r="179" spans="2:87" ht="25.9" customHeight="1">
      <c r="B179" s="83"/>
      <c r="C179" s="310">
        <v>47</v>
      </c>
      <c r="D179" s="310"/>
      <c r="E179" s="310"/>
      <c r="F179" s="364"/>
      <c r="G179" s="357" t="str">
        <f t="shared" si="20"/>
        <v/>
      </c>
      <c r="H179" s="358"/>
      <c r="I179" s="358"/>
      <c r="J179" s="358"/>
      <c r="K179" s="358"/>
      <c r="L179" s="359"/>
      <c r="M179" s="360"/>
      <c r="N179" s="360"/>
      <c r="O179" s="360"/>
      <c r="P179" s="360"/>
      <c r="Q179" s="360"/>
      <c r="R179" s="360"/>
      <c r="S179" s="360"/>
      <c r="T179" s="360"/>
      <c r="U179" s="360"/>
      <c r="V179" s="360"/>
      <c r="W179" s="360"/>
      <c r="X179" s="360"/>
      <c r="Y179" s="360"/>
      <c r="Z179" s="360"/>
      <c r="AA179" s="361" t="str">
        <f t="shared" si="17"/>
        <v/>
      </c>
      <c r="AB179" s="361"/>
      <c r="AC179" s="361"/>
      <c r="AD179" s="361"/>
      <c r="AE179" s="361"/>
      <c r="AF179" s="361"/>
      <c r="AG179" s="361"/>
      <c r="AH179" s="361" t="str">
        <f t="shared" si="18"/>
        <v/>
      </c>
      <c r="AI179" s="361"/>
      <c r="AJ179" s="361"/>
      <c r="AK179" s="361"/>
      <c r="AL179" s="361"/>
      <c r="AM179" s="361"/>
      <c r="AN179" s="361"/>
      <c r="AO179" s="362"/>
      <c r="AP179" s="362"/>
      <c r="AQ179" s="362"/>
      <c r="AR179" s="362"/>
      <c r="AS179" s="362"/>
      <c r="AT179" s="362"/>
      <c r="AU179" s="362"/>
      <c r="AV179" s="362"/>
      <c r="AW179" s="363"/>
      <c r="AX179" s="363"/>
      <c r="AY179" s="363"/>
      <c r="AZ179" s="338"/>
      <c r="BA179" s="339"/>
      <c r="BB179" s="311"/>
      <c r="BC179" s="312"/>
      <c r="BD179" s="312"/>
      <c r="BE179" s="313"/>
      <c r="BF179" s="314"/>
      <c r="BG179" s="314"/>
      <c r="BH179" s="314"/>
      <c r="BI179" s="314"/>
      <c r="BJ179" s="314"/>
      <c r="BK179" s="288"/>
      <c r="BL179" s="289"/>
      <c r="BM179" s="289"/>
      <c r="BN179" s="289"/>
      <c r="BO179" s="289"/>
      <c r="BP179" s="289"/>
      <c r="BQ179" s="290"/>
      <c r="BR179" s="315"/>
      <c r="BS179" s="316"/>
      <c r="BT179" s="316"/>
      <c r="BU179" s="316"/>
      <c r="BV179" s="316"/>
      <c r="BW179" s="317"/>
      <c r="BX179" s="349"/>
      <c r="BY179" s="350"/>
      <c r="BZ179" s="350"/>
      <c r="CA179" s="350"/>
      <c r="CB179" s="350"/>
      <c r="CC179" s="350"/>
      <c r="CD179" s="351"/>
      <c r="CE179" s="100"/>
      <c r="CF179" s="178" t="str">
        <f t="shared" si="21"/>
        <v/>
      </c>
    </row>
    <row r="180" spans="2:87" ht="25.9" customHeight="1">
      <c r="B180" s="83"/>
      <c r="C180" s="310">
        <v>48</v>
      </c>
      <c r="D180" s="310"/>
      <c r="E180" s="310"/>
      <c r="F180" s="310"/>
      <c r="G180" s="357" t="str">
        <f t="shared" si="20"/>
        <v/>
      </c>
      <c r="H180" s="358"/>
      <c r="I180" s="358"/>
      <c r="J180" s="358"/>
      <c r="K180" s="358"/>
      <c r="L180" s="359"/>
      <c r="M180" s="360"/>
      <c r="N180" s="360"/>
      <c r="O180" s="360"/>
      <c r="P180" s="360"/>
      <c r="Q180" s="360"/>
      <c r="R180" s="360"/>
      <c r="S180" s="360"/>
      <c r="T180" s="360"/>
      <c r="U180" s="360"/>
      <c r="V180" s="360"/>
      <c r="W180" s="360"/>
      <c r="X180" s="360"/>
      <c r="Y180" s="360"/>
      <c r="Z180" s="360"/>
      <c r="AA180" s="361" t="str">
        <f t="shared" si="17"/>
        <v/>
      </c>
      <c r="AB180" s="361"/>
      <c r="AC180" s="361"/>
      <c r="AD180" s="361"/>
      <c r="AE180" s="361"/>
      <c r="AF180" s="361"/>
      <c r="AG180" s="361"/>
      <c r="AH180" s="361" t="str">
        <f t="shared" si="18"/>
        <v/>
      </c>
      <c r="AI180" s="361"/>
      <c r="AJ180" s="361"/>
      <c r="AK180" s="361"/>
      <c r="AL180" s="361"/>
      <c r="AM180" s="361"/>
      <c r="AN180" s="361"/>
      <c r="AO180" s="362"/>
      <c r="AP180" s="362"/>
      <c r="AQ180" s="362"/>
      <c r="AR180" s="362"/>
      <c r="AS180" s="362"/>
      <c r="AT180" s="362"/>
      <c r="AU180" s="362"/>
      <c r="AV180" s="362"/>
      <c r="AW180" s="363"/>
      <c r="AX180" s="363"/>
      <c r="AY180" s="363"/>
      <c r="AZ180" s="338"/>
      <c r="BA180" s="339"/>
      <c r="BB180" s="311"/>
      <c r="BC180" s="312"/>
      <c r="BD180" s="312"/>
      <c r="BE180" s="313"/>
      <c r="BF180" s="314"/>
      <c r="BG180" s="314"/>
      <c r="BH180" s="314"/>
      <c r="BI180" s="314"/>
      <c r="BJ180" s="314"/>
      <c r="BK180" s="288"/>
      <c r="BL180" s="289"/>
      <c r="BM180" s="289"/>
      <c r="BN180" s="289"/>
      <c r="BO180" s="289"/>
      <c r="BP180" s="289"/>
      <c r="BQ180" s="290"/>
      <c r="BR180" s="315"/>
      <c r="BS180" s="316"/>
      <c r="BT180" s="316"/>
      <c r="BU180" s="316"/>
      <c r="BV180" s="316"/>
      <c r="BW180" s="317"/>
      <c r="BX180" s="349"/>
      <c r="BY180" s="350"/>
      <c r="BZ180" s="350"/>
      <c r="CA180" s="350"/>
      <c r="CB180" s="350"/>
      <c r="CC180" s="350"/>
      <c r="CD180" s="351"/>
      <c r="CE180" s="100"/>
      <c r="CF180" s="178" t="str">
        <f t="shared" si="21"/>
        <v/>
      </c>
    </row>
    <row r="181" spans="2:87" ht="25.9" customHeight="1">
      <c r="B181" s="83"/>
      <c r="C181" s="310" t="s">
        <v>27</v>
      </c>
      <c r="D181" s="310"/>
      <c r="E181" s="310"/>
      <c r="F181" s="310"/>
      <c r="G181" s="326"/>
      <c r="H181" s="327"/>
      <c r="I181" s="327"/>
      <c r="J181" s="327"/>
      <c r="K181" s="327"/>
      <c r="L181" s="328"/>
      <c r="M181" s="329" t="str">
        <f>IF($M$40="","",$M$40)</f>
        <v/>
      </c>
      <c r="N181" s="330"/>
      <c r="O181" s="330"/>
      <c r="P181" s="330"/>
      <c r="Q181" s="330"/>
      <c r="R181" s="330"/>
      <c r="S181" s="330"/>
      <c r="T181" s="330"/>
      <c r="U181" s="330"/>
      <c r="V181" s="330"/>
      <c r="W181" s="330"/>
      <c r="X181" s="330"/>
      <c r="Y181" s="330"/>
      <c r="Z181" s="331"/>
      <c r="AA181" s="307" t="str">
        <f>IF($AA$40="","",$AA$40)</f>
        <v/>
      </c>
      <c r="AB181" s="308"/>
      <c r="AC181" s="308"/>
      <c r="AD181" s="308"/>
      <c r="AE181" s="308"/>
      <c r="AF181" s="308"/>
      <c r="AG181" s="308"/>
      <c r="AH181" s="308"/>
      <c r="AI181" s="308"/>
      <c r="AJ181" s="308"/>
      <c r="AK181" s="308"/>
      <c r="AL181" s="308"/>
      <c r="AM181" s="308"/>
      <c r="AN181" s="309"/>
      <c r="AO181" s="352"/>
      <c r="AP181" s="352"/>
      <c r="AQ181" s="352"/>
      <c r="AR181" s="352"/>
      <c r="AS181" s="352"/>
      <c r="AT181" s="352"/>
      <c r="AU181" s="352"/>
      <c r="AV181" s="352"/>
      <c r="AW181" s="353"/>
      <c r="AX181" s="353"/>
      <c r="AY181" s="353"/>
      <c r="AZ181" s="354"/>
      <c r="BA181" s="355"/>
      <c r="BB181" s="355"/>
      <c r="BC181" s="355"/>
      <c r="BD181" s="355"/>
      <c r="BE181" s="355"/>
      <c r="BF181" s="356"/>
      <c r="BG181" s="356"/>
      <c r="BH181" s="356"/>
      <c r="BI181" s="356"/>
      <c r="BJ181" s="356"/>
      <c r="BK181" s="291"/>
      <c r="BL181" s="292"/>
      <c r="BM181" s="292"/>
      <c r="BN181" s="292"/>
      <c r="BO181" s="292"/>
      <c r="BP181" s="292"/>
      <c r="BQ181" s="293"/>
      <c r="BR181" s="291"/>
      <c r="BS181" s="292"/>
      <c r="BT181" s="292"/>
      <c r="BU181" s="292"/>
      <c r="BV181" s="292"/>
      <c r="BW181" s="293"/>
      <c r="BX181" s="291"/>
      <c r="BY181" s="292"/>
      <c r="BZ181" s="292"/>
      <c r="CA181" s="292"/>
      <c r="CB181" s="292"/>
      <c r="CC181" s="292"/>
      <c r="CD181" s="293"/>
      <c r="CE181" s="102"/>
    </row>
    <row r="182" spans="2:87" ht="23.45" customHeight="1">
      <c r="B182" s="83"/>
      <c r="C182" s="294" t="s">
        <v>190</v>
      </c>
      <c r="D182" s="295"/>
      <c r="E182" s="295"/>
      <c r="F182" s="296"/>
      <c r="G182" s="326"/>
      <c r="H182" s="327"/>
      <c r="I182" s="327"/>
      <c r="J182" s="327"/>
      <c r="K182" s="327"/>
      <c r="L182" s="328"/>
      <c r="M182" s="335" t="s">
        <v>103</v>
      </c>
      <c r="N182" s="336"/>
      <c r="O182" s="336"/>
      <c r="P182" s="336"/>
      <c r="Q182" s="336"/>
      <c r="R182" s="336"/>
      <c r="S182" s="336"/>
      <c r="T182" s="336"/>
      <c r="U182" s="336"/>
      <c r="V182" s="336"/>
      <c r="W182" s="336"/>
      <c r="X182" s="336"/>
      <c r="Y182" s="336"/>
      <c r="Z182" s="337"/>
      <c r="AA182" s="311" t="s">
        <v>43</v>
      </c>
      <c r="AB182" s="338"/>
      <c r="AC182" s="338"/>
      <c r="AD182" s="338"/>
      <c r="AE182" s="338"/>
      <c r="AF182" s="338"/>
      <c r="AG182" s="338"/>
      <c r="AH182" s="338"/>
      <c r="AI182" s="338"/>
      <c r="AJ182" s="338"/>
      <c r="AK182" s="338"/>
      <c r="AL182" s="338"/>
      <c r="AM182" s="338"/>
      <c r="AN182" s="339"/>
      <c r="AO182" s="340" t="s">
        <v>191</v>
      </c>
      <c r="AP182" s="341"/>
      <c r="AQ182" s="341"/>
      <c r="AR182" s="341"/>
      <c r="AS182" s="341"/>
      <c r="AT182" s="341"/>
      <c r="AU182" s="341"/>
      <c r="AV182" s="341"/>
      <c r="AW182" s="441" t="s">
        <v>70</v>
      </c>
      <c r="AX182" s="442"/>
      <c r="AY182" s="442"/>
      <c r="AZ182" s="442"/>
      <c r="BA182" s="442"/>
      <c r="BB182" s="345" t="s">
        <v>199</v>
      </c>
      <c r="BC182" s="345"/>
      <c r="BD182" s="345"/>
      <c r="BE182" s="345"/>
      <c r="BF182" s="346">
        <f>SUM('陸上1（総括申込書）'!$J$17:$J$18)</f>
        <v>0</v>
      </c>
      <c r="BG182" s="346"/>
      <c r="BH182" s="346"/>
      <c r="BI182" s="346"/>
      <c r="BJ182" s="346"/>
      <c r="BK182" s="323" t="s">
        <v>368</v>
      </c>
      <c r="BL182" s="323"/>
      <c r="BM182" s="346">
        <f>SUM('陸上1（総括申込書）'!$K$17:$K$18)</f>
        <v>0</v>
      </c>
      <c r="BN182" s="346"/>
      <c r="BO182" s="346"/>
      <c r="BP182" s="346"/>
      <c r="BQ182" s="346"/>
      <c r="BR182" s="346"/>
      <c r="BS182" s="323" t="s">
        <v>39</v>
      </c>
      <c r="BT182" s="323"/>
      <c r="BV182" s="323"/>
      <c r="BW182" s="324">
        <f>SUM($BM$41:$BR$47)</f>
        <v>0</v>
      </c>
      <c r="BX182" s="324"/>
      <c r="BY182" s="324"/>
      <c r="BZ182" s="324"/>
      <c r="CA182" s="324"/>
      <c r="CB182" s="324"/>
      <c r="CC182" s="323" t="s">
        <v>39</v>
      </c>
      <c r="CD182" s="323"/>
      <c r="CE182" s="100"/>
    </row>
    <row r="183" spans="2:87" ht="25.9" customHeight="1">
      <c r="B183" s="83"/>
      <c r="C183" s="332"/>
      <c r="D183" s="333"/>
      <c r="E183" s="333"/>
      <c r="F183" s="334"/>
      <c r="G183" s="326"/>
      <c r="H183" s="327"/>
      <c r="I183" s="327"/>
      <c r="J183" s="327"/>
      <c r="K183" s="327"/>
      <c r="L183" s="328"/>
      <c r="M183" s="329" t="str">
        <f>IF(基本入力!$I$41="","",基本入力!$I$41)</f>
        <v/>
      </c>
      <c r="N183" s="330"/>
      <c r="O183" s="330"/>
      <c r="P183" s="330"/>
      <c r="Q183" s="330"/>
      <c r="R183" s="330"/>
      <c r="S183" s="330"/>
      <c r="T183" s="330"/>
      <c r="U183" s="330"/>
      <c r="V183" s="330"/>
      <c r="W183" s="330"/>
      <c r="X183" s="330"/>
      <c r="Y183" s="330"/>
      <c r="Z183" s="331"/>
      <c r="AA183" s="307" t="str">
        <f>IF(基本入力!$Y$41="","",基本入力!$Y$41)</f>
        <v/>
      </c>
      <c r="AB183" s="308"/>
      <c r="AC183" s="308"/>
      <c r="AD183" s="308"/>
      <c r="AE183" s="308"/>
      <c r="AF183" s="308"/>
      <c r="AG183" s="308"/>
      <c r="AH183" s="308"/>
      <c r="AI183" s="308"/>
      <c r="AJ183" s="308"/>
      <c r="AK183" s="308"/>
      <c r="AL183" s="308"/>
      <c r="AM183" s="308"/>
      <c r="AN183" s="309"/>
      <c r="AO183" s="310" t="str">
        <f>IF(基本入力!$AR$41="","",基本入力!$AR$41)</f>
        <v/>
      </c>
      <c r="AP183" s="310"/>
      <c r="AQ183" s="310"/>
      <c r="AR183" s="310"/>
      <c r="AS183" s="310"/>
      <c r="AT183" s="310"/>
      <c r="AU183" s="310"/>
      <c r="AV183" s="310"/>
      <c r="AW183" s="12"/>
      <c r="AX183" s="12"/>
      <c r="AY183" s="12"/>
      <c r="AZ183" s="12"/>
      <c r="BA183" s="12"/>
      <c r="BB183" s="347" t="s">
        <v>23</v>
      </c>
      <c r="BC183" s="347"/>
      <c r="BD183" s="347"/>
      <c r="BE183" s="347"/>
      <c r="BF183" s="348">
        <f>SUM('陸上1（総括申込書）'!$J$19:$J$20)</f>
        <v>0</v>
      </c>
      <c r="BG183" s="348"/>
      <c r="BH183" s="348"/>
      <c r="BI183" s="348"/>
      <c r="BJ183" s="348"/>
      <c r="BK183" s="303" t="s">
        <v>368</v>
      </c>
      <c r="BL183" s="303"/>
      <c r="BM183" s="346">
        <f>SUM('陸上1（総括申込書）'!$K$19:$K$20)</f>
        <v>0</v>
      </c>
      <c r="BN183" s="346"/>
      <c r="BO183" s="346"/>
      <c r="BP183" s="346"/>
      <c r="BQ183" s="346"/>
      <c r="BR183" s="346"/>
      <c r="BS183" s="303" t="s">
        <v>39</v>
      </c>
      <c r="BT183" s="303"/>
      <c r="BV183" s="303"/>
      <c r="BW183" s="325"/>
      <c r="BX183" s="325"/>
      <c r="BY183" s="325"/>
      <c r="BZ183" s="325"/>
      <c r="CA183" s="325"/>
      <c r="CB183" s="325"/>
      <c r="CC183" s="303"/>
      <c r="CD183" s="303"/>
      <c r="CE183" s="84"/>
      <c r="CI183" s="179"/>
    </row>
    <row r="184" spans="2:87" ht="25.9" customHeight="1">
      <c r="B184" s="83"/>
      <c r="C184" s="297"/>
      <c r="D184" s="298"/>
      <c r="E184" s="298"/>
      <c r="F184" s="299"/>
      <c r="G184" s="342"/>
      <c r="H184" s="343"/>
      <c r="I184" s="343"/>
      <c r="J184" s="343"/>
      <c r="K184" s="343"/>
      <c r="L184" s="344"/>
      <c r="M184" s="329" t="str">
        <f>IF(基本入力!$I$43="","",基本入力!$I$43)</f>
        <v/>
      </c>
      <c r="N184" s="330"/>
      <c r="O184" s="330"/>
      <c r="P184" s="330"/>
      <c r="Q184" s="330"/>
      <c r="R184" s="330"/>
      <c r="S184" s="330"/>
      <c r="T184" s="330"/>
      <c r="U184" s="330"/>
      <c r="V184" s="330"/>
      <c r="W184" s="330"/>
      <c r="X184" s="330"/>
      <c r="Y184" s="330"/>
      <c r="Z184" s="331"/>
      <c r="AA184" s="307" t="str">
        <f>IF(基本入力!$Y$43="","",基本入力!$Y$43)</f>
        <v/>
      </c>
      <c r="AB184" s="308"/>
      <c r="AC184" s="308"/>
      <c r="AD184" s="308"/>
      <c r="AE184" s="308"/>
      <c r="AF184" s="308"/>
      <c r="AG184" s="308"/>
      <c r="AH184" s="308"/>
      <c r="AI184" s="308"/>
      <c r="AJ184" s="308"/>
      <c r="AK184" s="308"/>
      <c r="AL184" s="308"/>
      <c r="AM184" s="308"/>
      <c r="AN184" s="309"/>
      <c r="AO184" s="310" t="str">
        <f>IF(基本入力!$AR$43="","",基本入力!$AR$43)</f>
        <v/>
      </c>
      <c r="AP184" s="310"/>
      <c r="AQ184" s="310"/>
      <c r="AR184" s="310"/>
      <c r="AS184" s="310"/>
      <c r="AT184" s="310"/>
      <c r="AU184" s="310"/>
      <c r="AV184" s="310"/>
      <c r="BB184" s="347" t="s">
        <v>109</v>
      </c>
      <c r="BC184" s="347"/>
      <c r="BD184" s="347"/>
      <c r="BE184" s="347"/>
      <c r="BF184" s="348">
        <f>SUM('陸上1（総括申込書）'!$J$21:$J$22)</f>
        <v>0</v>
      </c>
      <c r="BG184" s="348"/>
      <c r="BH184" s="348"/>
      <c r="BI184" s="348"/>
      <c r="BJ184" s="348"/>
      <c r="BK184" s="303" t="s">
        <v>368</v>
      </c>
      <c r="BL184" s="303"/>
      <c r="BM184" s="346">
        <f>SUM('陸上1（総括申込書）'!$K$21:$K$22)</f>
        <v>0</v>
      </c>
      <c r="BN184" s="346"/>
      <c r="BO184" s="346"/>
      <c r="BP184" s="346"/>
      <c r="BQ184" s="346"/>
      <c r="BR184" s="346"/>
      <c r="BS184" s="303" t="s">
        <v>39</v>
      </c>
      <c r="BT184" s="303"/>
      <c r="CE184" s="84"/>
    </row>
    <row r="185" spans="2:87" ht="6" customHeight="1">
      <c r="B185" s="83"/>
      <c r="BB185" s="347" t="s">
        <v>369</v>
      </c>
      <c r="BC185" s="347"/>
      <c r="BD185" s="347"/>
      <c r="BE185" s="347"/>
      <c r="BF185" s="446">
        <f>SUM('陸上1（総括申込書）'!$J$23:$J$24)</f>
        <v>0</v>
      </c>
      <c r="BG185" s="446"/>
      <c r="BH185" s="446"/>
      <c r="BI185" s="446"/>
      <c r="BJ185" s="446"/>
      <c r="BK185" s="303" t="s">
        <v>368</v>
      </c>
      <c r="BL185" s="303"/>
      <c r="BM185" s="443">
        <f>SUM('陸上1（総括申込書）'!$K$23:$K$24)</f>
        <v>0</v>
      </c>
      <c r="BN185" s="443"/>
      <c r="BO185" s="443"/>
      <c r="BP185" s="443"/>
      <c r="BQ185" s="443"/>
      <c r="BR185" s="443"/>
      <c r="BS185" s="303" t="s">
        <v>39</v>
      </c>
      <c r="BT185" s="303"/>
      <c r="CE185" s="101"/>
    </row>
    <row r="186" spans="2:87" ht="18" customHeight="1">
      <c r="B186" s="83"/>
      <c r="BB186" s="347"/>
      <c r="BC186" s="347"/>
      <c r="BD186" s="347"/>
      <c r="BE186" s="347"/>
      <c r="BF186" s="348"/>
      <c r="BG186" s="348"/>
      <c r="BH186" s="348"/>
      <c r="BI186" s="348"/>
      <c r="BJ186" s="348"/>
      <c r="BK186" s="303"/>
      <c r="BL186" s="303"/>
      <c r="BM186" s="348"/>
      <c r="BN186" s="348"/>
      <c r="BO186" s="348"/>
      <c r="BP186" s="348"/>
      <c r="BQ186" s="348"/>
      <c r="BR186" s="348"/>
      <c r="BS186" s="303"/>
      <c r="BT186" s="303"/>
      <c r="CE186" s="84"/>
    </row>
    <row r="187" spans="2:87" ht="6" customHeight="1">
      <c r="B187" s="83"/>
      <c r="BB187" s="347" t="s">
        <v>370</v>
      </c>
      <c r="BC187" s="347"/>
      <c r="BD187" s="347"/>
      <c r="BE187" s="347"/>
      <c r="BF187" s="443">
        <f>IF('陸上1（総括申込書）'!$J$25="","",'陸上1（総括申込書）'!$J$25)</f>
        <v>0</v>
      </c>
      <c r="BG187" s="443"/>
      <c r="BH187" s="443"/>
      <c r="BI187" s="443"/>
      <c r="BJ187" s="443"/>
      <c r="BK187" s="303" t="s">
        <v>368</v>
      </c>
      <c r="BL187" s="303"/>
      <c r="BM187" s="444" t="str">
        <f>IF('陸上1（総括申込書）'!$K$25=0,"",'陸上1（総括申込書）'!$K$25)</f>
        <v>-</v>
      </c>
      <c r="BN187" s="444"/>
      <c r="BO187" s="444"/>
      <c r="BP187" s="444"/>
      <c r="BQ187" s="444"/>
      <c r="BR187" s="444"/>
      <c r="BS187" s="303" t="s">
        <v>39</v>
      </c>
      <c r="BT187" s="303"/>
      <c r="CE187" s="84"/>
    </row>
    <row r="188" spans="2:87" ht="18" customHeight="1">
      <c r="B188" s="83"/>
      <c r="C188" s="320" t="str">
        <f>IF($C$47="","",$C$47)</f>
        <v/>
      </c>
      <c r="D188" s="320"/>
      <c r="E188" s="320"/>
      <c r="F188" s="320"/>
      <c r="G188" s="320"/>
      <c r="H188" s="320"/>
      <c r="I188" s="320"/>
      <c r="J188" s="320"/>
      <c r="K188" s="320"/>
      <c r="L188" s="320"/>
      <c r="M188" s="320"/>
      <c r="N188" s="320"/>
      <c r="O188" s="320"/>
      <c r="P188" s="320"/>
      <c r="Q188" s="320"/>
      <c r="R188" s="320"/>
      <c r="S188" s="320"/>
      <c r="BB188" s="347"/>
      <c r="BC188" s="347"/>
      <c r="BD188" s="347"/>
      <c r="BE188" s="347"/>
      <c r="BF188" s="348"/>
      <c r="BG188" s="348"/>
      <c r="BH188" s="348"/>
      <c r="BI188" s="348"/>
      <c r="BJ188" s="348"/>
      <c r="BK188" s="303"/>
      <c r="BL188" s="303"/>
      <c r="BM188" s="445"/>
      <c r="BN188" s="445"/>
      <c r="BO188" s="445"/>
      <c r="BP188" s="445"/>
      <c r="BQ188" s="445"/>
      <c r="BR188" s="445"/>
      <c r="BS188" s="303"/>
      <c r="BT188" s="303"/>
      <c r="CE188" s="84"/>
    </row>
    <row r="189" spans="2:87" ht="18" customHeight="1">
      <c r="B189" s="83"/>
      <c r="C189" s="321" t="s">
        <v>192</v>
      </c>
      <c r="D189" s="321"/>
      <c r="E189" s="321"/>
      <c r="F189" s="321"/>
      <c r="G189" s="321"/>
      <c r="H189" s="321"/>
      <c r="I189" s="321"/>
      <c r="J189" s="321"/>
      <c r="K189" s="321"/>
      <c r="L189" s="321"/>
      <c r="M189" s="321"/>
      <c r="N189" s="321"/>
      <c r="O189" s="321"/>
      <c r="P189" s="321"/>
      <c r="Q189" s="321"/>
      <c r="R189" s="321"/>
      <c r="S189" s="321"/>
      <c r="T189" s="321"/>
      <c r="U189" s="321"/>
      <c r="V189" s="321"/>
      <c r="W189" s="321"/>
      <c r="X189" s="321"/>
      <c r="Z189" s="322" t="s">
        <v>193</v>
      </c>
      <c r="AA189" s="322"/>
      <c r="AB189" s="13"/>
      <c r="CE189" s="84"/>
    </row>
    <row r="190" spans="2:87" ht="18" customHeight="1">
      <c r="B190" s="83"/>
      <c r="C190" s="321" t="s">
        <v>66</v>
      </c>
      <c r="D190" s="321"/>
      <c r="E190" s="321"/>
      <c r="F190" s="321"/>
      <c r="G190" s="321"/>
      <c r="H190" s="321"/>
      <c r="I190" s="321"/>
      <c r="J190" s="321"/>
      <c r="K190" s="321"/>
      <c r="L190" s="321"/>
      <c r="M190" s="321"/>
      <c r="N190" s="321"/>
      <c r="O190" s="321"/>
      <c r="P190" s="321"/>
      <c r="Q190" s="321"/>
      <c r="R190" s="321"/>
      <c r="S190" s="321"/>
      <c r="T190" s="321"/>
      <c r="U190" s="321"/>
      <c r="V190" s="321"/>
      <c r="W190" s="321"/>
      <c r="X190" s="321"/>
      <c r="Z190" s="322" t="s">
        <v>193</v>
      </c>
      <c r="AA190" s="322"/>
      <c r="AB190" s="13"/>
      <c r="CE190" s="84"/>
    </row>
    <row r="191" spans="2:87" ht="6" customHeight="1">
      <c r="B191" s="83"/>
      <c r="CE191" s="84"/>
    </row>
    <row r="192" spans="2:87" ht="31.9" customHeight="1">
      <c r="B192" s="83"/>
      <c r="R192" s="304" t="str">
        <f>IF($AN$18="","",$AN$18)</f>
        <v/>
      </c>
      <c r="S192" s="304"/>
      <c r="T192" s="304"/>
      <c r="U192" s="304"/>
      <c r="V192" s="304"/>
      <c r="W192" s="304"/>
      <c r="X192" s="304"/>
      <c r="Y192" s="304"/>
      <c r="Z192" s="304"/>
      <c r="AA192" s="304"/>
      <c r="AB192" s="304"/>
      <c r="AC192" s="304"/>
      <c r="AD192" s="39"/>
      <c r="AE192" s="305" t="s">
        <v>201</v>
      </c>
      <c r="AF192" s="305"/>
      <c r="AG192" s="305"/>
      <c r="AH192" s="305"/>
      <c r="AI192" s="305"/>
      <c r="AJ192" s="305"/>
      <c r="AK192" s="305"/>
      <c r="AL192" s="305"/>
      <c r="AM192" s="305"/>
      <c r="AN192" s="305"/>
      <c r="AO192" s="305"/>
      <c r="AP192" s="305"/>
      <c r="AQ192" s="305"/>
      <c r="AR192" s="305"/>
      <c r="AS192" s="305"/>
      <c r="AT192" s="305"/>
      <c r="AU192" s="12"/>
      <c r="AV192" s="306" t="str">
        <f>IF($AV$51="","",$AV$51)</f>
        <v/>
      </c>
      <c r="AW192" s="306"/>
      <c r="AX192" s="306"/>
      <c r="AY192" s="306"/>
      <c r="AZ192" s="306"/>
      <c r="BA192" s="306"/>
      <c r="BB192" s="306"/>
      <c r="BC192" s="306"/>
      <c r="BD192" s="306"/>
      <c r="BE192" s="306"/>
      <c r="BF192" s="306"/>
      <c r="BG192" s="306"/>
      <c r="BH192" s="306"/>
      <c r="BI192" s="306"/>
      <c r="BJ192" s="306"/>
      <c r="BK192" s="306"/>
      <c r="BL192" s="306"/>
      <c r="BM192" s="306"/>
      <c r="BN192" s="306"/>
      <c r="BO192" s="306"/>
      <c r="BP192" s="306"/>
      <c r="BQ192" s="306"/>
      <c r="BR192" s="306"/>
      <c r="BS192" s="306"/>
      <c r="BT192" s="306"/>
      <c r="BV192" s="322"/>
      <c r="BW192" s="322"/>
      <c r="CE192" s="84"/>
    </row>
    <row r="193" spans="2:84" ht="6" customHeight="1">
      <c r="B193" s="83"/>
      <c r="R193" s="40"/>
      <c r="S193" s="40"/>
      <c r="T193" s="40"/>
      <c r="U193" s="40"/>
      <c r="V193" s="40"/>
      <c r="W193" s="40"/>
      <c r="X193" s="40"/>
      <c r="Y193" s="40"/>
      <c r="Z193" s="40"/>
      <c r="AA193" s="40"/>
      <c r="AB193" s="40"/>
      <c r="AC193" s="40"/>
      <c r="AD193" s="40"/>
      <c r="AE193" s="12"/>
      <c r="AF193" s="12"/>
      <c r="AG193" s="12"/>
      <c r="AH193" s="12"/>
      <c r="AI193" s="12"/>
      <c r="AJ193" s="12"/>
      <c r="AK193" s="12"/>
      <c r="AL193" s="12"/>
      <c r="AM193" s="12"/>
      <c r="AN193" s="12"/>
      <c r="AO193" s="12"/>
      <c r="AP193" s="12"/>
      <c r="AQ193" s="12"/>
      <c r="AR193" s="12"/>
      <c r="AS193" s="12"/>
      <c r="AT193" s="12"/>
      <c r="AU193" s="12"/>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CE193" s="84"/>
    </row>
    <row r="194" spans="2:84" ht="31.9" customHeight="1">
      <c r="B194" s="83"/>
      <c r="R194" s="304" t="str">
        <f>IF($AN$18="","",$AN$18)</f>
        <v/>
      </c>
      <c r="S194" s="304"/>
      <c r="T194" s="304"/>
      <c r="U194" s="304"/>
      <c r="V194" s="304"/>
      <c r="W194" s="304"/>
      <c r="X194" s="304"/>
      <c r="Y194" s="304"/>
      <c r="Z194" s="304"/>
      <c r="AA194" s="304"/>
      <c r="AB194" s="304"/>
      <c r="AC194" s="304"/>
      <c r="AD194" s="39"/>
      <c r="AE194" s="305" t="s">
        <v>40</v>
      </c>
      <c r="AF194" s="305"/>
      <c r="AG194" s="305"/>
      <c r="AH194" s="305"/>
      <c r="AI194" s="305"/>
      <c r="AJ194" s="305"/>
      <c r="AK194" s="305"/>
      <c r="AL194" s="305"/>
      <c r="AM194" s="305"/>
      <c r="AN194" s="305"/>
      <c r="AO194" s="305"/>
      <c r="AP194" s="305"/>
      <c r="AQ194" s="305"/>
      <c r="AR194" s="305"/>
      <c r="AS194" s="305"/>
      <c r="AT194" s="305"/>
      <c r="AU194" s="12"/>
      <c r="AV194" s="306" t="str">
        <f>IF($AV$53="","",$AV$53)</f>
        <v/>
      </c>
      <c r="AW194" s="306"/>
      <c r="AX194" s="306"/>
      <c r="AY194" s="306"/>
      <c r="AZ194" s="306"/>
      <c r="BA194" s="306"/>
      <c r="BB194" s="306"/>
      <c r="BC194" s="306"/>
      <c r="BD194" s="306"/>
      <c r="BE194" s="306"/>
      <c r="BF194" s="306"/>
      <c r="BG194" s="306"/>
      <c r="BH194" s="306"/>
      <c r="BI194" s="306"/>
      <c r="BJ194" s="306"/>
      <c r="BK194" s="306"/>
      <c r="BL194" s="306"/>
      <c r="BM194" s="306"/>
      <c r="BN194" s="306"/>
      <c r="BO194" s="306"/>
      <c r="BP194" s="306"/>
      <c r="BQ194" s="306"/>
      <c r="BR194" s="306"/>
      <c r="BS194" s="306"/>
      <c r="BT194" s="306"/>
      <c r="BV194" s="322"/>
      <c r="BW194" s="322"/>
      <c r="CE194" s="84"/>
    </row>
    <row r="195" spans="2:84">
      <c r="B195" s="83"/>
      <c r="CE195" s="84"/>
    </row>
    <row r="196" spans="2:84">
      <c r="B196" s="83"/>
      <c r="CE196" s="84"/>
    </row>
    <row r="197" spans="2:84">
      <c r="B197" s="83"/>
      <c r="CE197" s="84"/>
    </row>
    <row r="198" spans="2:84">
      <c r="B198" s="83"/>
      <c r="CE198" s="84"/>
    </row>
    <row r="199" spans="2:84">
      <c r="B199" s="83"/>
      <c r="CE199" s="84"/>
    </row>
    <row r="200" spans="2:84">
      <c r="B200" s="83"/>
      <c r="CE200" s="84"/>
    </row>
    <row r="201" spans="2:84">
      <c r="B201" s="83"/>
      <c r="CE201" s="84"/>
    </row>
    <row r="202" spans="2:84" ht="20.25" customHeight="1">
      <c r="B202" s="83"/>
      <c r="C202" s="389"/>
      <c r="D202" s="389"/>
      <c r="E202" s="389"/>
      <c r="F202" s="389"/>
      <c r="G202" s="389"/>
      <c r="H202" s="389"/>
      <c r="I202" s="389"/>
      <c r="J202" s="389"/>
      <c r="K202" s="389"/>
      <c r="L202" s="389"/>
      <c r="M202" s="389"/>
      <c r="N202" s="389"/>
      <c r="O202" s="389"/>
      <c r="P202" s="389"/>
      <c r="Q202" s="389"/>
      <c r="R202" s="389"/>
      <c r="BZ202" s="390" t="s">
        <v>220</v>
      </c>
      <c r="CA202" s="390"/>
      <c r="CB202" s="390"/>
      <c r="CC202" s="390"/>
      <c r="CD202" s="390"/>
      <c r="CE202" s="94"/>
    </row>
    <row r="203" spans="2:84" ht="21.75" customHeight="1">
      <c r="B203" s="83"/>
      <c r="C203" s="389"/>
      <c r="D203" s="389"/>
      <c r="E203" s="389"/>
      <c r="F203" s="389"/>
      <c r="G203" s="389"/>
      <c r="H203" s="389"/>
      <c r="I203" s="389"/>
      <c r="J203" s="389"/>
      <c r="K203" s="389"/>
      <c r="L203" s="389"/>
      <c r="M203" s="389"/>
      <c r="N203" s="389"/>
      <c r="O203" s="389"/>
      <c r="P203" s="389"/>
      <c r="Q203" s="389"/>
      <c r="R203" s="389"/>
      <c r="CE203" s="84"/>
    </row>
    <row r="204" spans="2:84" ht="21" customHeight="1">
      <c r="B204" s="83"/>
      <c r="C204" s="425" t="str">
        <f>IF($C$16="","",$C$16)</f>
        <v>第51回広島県民スポーツ大会　陸上競技参加者名簿</v>
      </c>
      <c r="D204" s="425"/>
      <c r="E204" s="425"/>
      <c r="F204" s="425"/>
      <c r="G204" s="425"/>
      <c r="H204" s="425"/>
      <c r="I204" s="425"/>
      <c r="J204" s="425"/>
      <c r="K204" s="425"/>
      <c r="L204" s="425"/>
      <c r="M204" s="425"/>
      <c r="N204" s="425"/>
      <c r="O204" s="425"/>
      <c r="P204" s="425"/>
      <c r="Q204" s="425"/>
      <c r="R204" s="425"/>
      <c r="S204" s="425"/>
      <c r="T204" s="425"/>
      <c r="U204" s="425"/>
      <c r="V204" s="425"/>
      <c r="W204" s="425"/>
      <c r="X204" s="425"/>
      <c r="Y204" s="425"/>
      <c r="Z204" s="425"/>
      <c r="AA204" s="425"/>
      <c r="AB204" s="425"/>
      <c r="AC204" s="425"/>
      <c r="AD204" s="425"/>
      <c r="AE204" s="425"/>
      <c r="AF204" s="425"/>
      <c r="AG204" s="425"/>
      <c r="AH204" s="425"/>
      <c r="AI204" s="425"/>
      <c r="AJ204" s="425"/>
      <c r="AK204" s="425"/>
      <c r="AL204" s="425"/>
      <c r="AM204" s="425"/>
      <c r="AN204" s="425"/>
      <c r="AO204" s="425"/>
      <c r="AP204" s="425"/>
      <c r="AQ204" s="425"/>
      <c r="AR204" s="425"/>
      <c r="AS204" s="425"/>
      <c r="AT204" s="425"/>
      <c r="AU204" s="425"/>
      <c r="AV204" s="425"/>
      <c r="AW204" s="425"/>
      <c r="AX204" s="425"/>
      <c r="AY204" s="425"/>
      <c r="AZ204" s="425"/>
      <c r="BA204" s="425"/>
      <c r="BB204" s="425"/>
      <c r="BC204" s="425"/>
      <c r="BD204" s="425"/>
      <c r="BE204" s="425"/>
      <c r="BF204" s="425"/>
      <c r="BG204" s="425"/>
      <c r="BH204" s="425"/>
      <c r="BI204" s="425"/>
      <c r="BJ204" s="425"/>
      <c r="BK204" s="425"/>
      <c r="BL204" s="425"/>
      <c r="BM204" s="425"/>
      <c r="BN204" s="425"/>
      <c r="BO204" s="425"/>
      <c r="BP204" s="425"/>
      <c r="BQ204" s="425"/>
      <c r="BR204" s="425"/>
      <c r="BS204" s="425"/>
      <c r="BT204" s="425"/>
      <c r="BU204" s="425"/>
      <c r="BV204" s="425"/>
      <c r="BW204" s="425"/>
      <c r="BX204" s="425"/>
      <c r="BY204" s="425"/>
      <c r="BZ204" s="425"/>
      <c r="CA204" s="425"/>
      <c r="CB204" s="425"/>
      <c r="CC204" s="425"/>
      <c r="CD204" s="425"/>
      <c r="CE204" s="95"/>
    </row>
    <row r="205" spans="2:84" ht="10.5" customHeight="1">
      <c r="B205" s="83"/>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95"/>
    </row>
    <row r="206" spans="2:84" ht="24.6" customHeight="1">
      <c r="B206" s="83"/>
      <c r="C206" s="391" t="s">
        <v>68</v>
      </c>
      <c r="D206" s="391"/>
      <c r="E206" s="391"/>
      <c r="F206" s="391"/>
      <c r="G206" s="391"/>
      <c r="H206" s="391"/>
      <c r="I206" s="391"/>
      <c r="J206" s="391"/>
      <c r="K206" s="391"/>
      <c r="L206" s="391"/>
      <c r="M206" s="391"/>
      <c r="N206" s="391"/>
      <c r="O206" s="34"/>
      <c r="P206" s="392" t="str">
        <f>IF($P$18="","",$P$18)</f>
        <v/>
      </c>
      <c r="Q206" s="392"/>
      <c r="R206" s="392"/>
      <c r="S206" s="392"/>
      <c r="T206" s="392"/>
      <c r="U206" s="392"/>
      <c r="V206" s="392"/>
      <c r="W206" s="392"/>
      <c r="X206" s="392"/>
      <c r="Y206" s="392"/>
      <c r="Z206" s="392"/>
      <c r="AA206" s="392"/>
      <c r="AB206" s="392"/>
      <c r="AC206" s="392"/>
      <c r="AD206" s="392"/>
      <c r="AE206" s="392"/>
      <c r="AF206" s="392"/>
      <c r="AG206" s="392"/>
      <c r="AH206" s="392"/>
      <c r="AI206" s="392"/>
      <c r="AJ206" s="392"/>
      <c r="AK206" s="392"/>
      <c r="AM206" s="11" t="s">
        <v>32</v>
      </c>
      <c r="AN206" s="393" t="str">
        <f>IF($AN$18="","",$AN$18)</f>
        <v/>
      </c>
      <c r="AO206" s="393"/>
      <c r="AP206" s="393"/>
      <c r="AQ206" s="393"/>
      <c r="AR206" s="393"/>
      <c r="AS206" s="393"/>
      <c r="AT206" s="393"/>
      <c r="AU206" s="11" t="s">
        <v>34</v>
      </c>
      <c r="AW206" s="34" t="s">
        <v>69</v>
      </c>
      <c r="AX206" s="34"/>
      <c r="AY206" s="34"/>
      <c r="AZ206" s="34"/>
      <c r="BA206" s="34"/>
      <c r="BB206" s="34"/>
      <c r="BC206" s="34"/>
      <c r="BD206" s="34"/>
      <c r="BE206" s="34"/>
      <c r="BF206" s="34"/>
      <c r="BG206" s="34"/>
      <c r="BH206" s="400" t="str">
        <f>IF(基本入力!$I$21="","",基本入力!$I$21)</f>
        <v/>
      </c>
      <c r="BI206" s="400"/>
      <c r="BJ206" s="400"/>
      <c r="BK206" s="400"/>
      <c r="BL206" s="400"/>
      <c r="BM206" s="400"/>
      <c r="BN206" s="400"/>
      <c r="BO206" s="400"/>
      <c r="BP206" s="400"/>
      <c r="BQ206" s="400"/>
      <c r="BR206" s="400"/>
      <c r="BS206" s="400"/>
      <c r="BT206" s="400"/>
      <c r="BU206" s="400"/>
      <c r="BV206" s="400"/>
      <c r="BW206" s="400"/>
      <c r="BX206" s="400"/>
      <c r="BY206" s="400"/>
      <c r="BZ206" s="400"/>
      <c r="CA206" s="400"/>
      <c r="CB206" s="400"/>
      <c r="CC206" s="400"/>
      <c r="CD206" s="400"/>
      <c r="CE206" s="96"/>
    </row>
    <row r="207" spans="2:84" ht="24.6" customHeight="1">
      <c r="B207" s="83"/>
      <c r="C207" s="391" t="s">
        <v>210</v>
      </c>
      <c r="D207" s="391"/>
      <c r="E207" s="391"/>
      <c r="F207" s="391"/>
      <c r="G207" s="391"/>
      <c r="H207" s="391"/>
      <c r="I207" s="391"/>
      <c r="J207" s="391"/>
      <c r="K207" s="391"/>
      <c r="L207" s="391"/>
      <c r="M207" s="391"/>
      <c r="N207" s="391"/>
      <c r="O207" s="34"/>
      <c r="P207" s="381" t="s">
        <v>33</v>
      </c>
      <c r="Q207" s="381"/>
      <c r="R207" s="426" t="str">
        <f>IF(基本入力!$I$23="","",基本入力!$I$23)</f>
        <v/>
      </c>
      <c r="S207" s="426"/>
      <c r="T207" s="426"/>
      <c r="U207" s="426"/>
      <c r="V207" s="426"/>
      <c r="W207" s="426"/>
      <c r="X207" s="426"/>
      <c r="Y207" s="108"/>
      <c r="Z207" s="382" t="str">
        <f>IF(基本入力!$O$23="","",基本入力!$O$23)</f>
        <v/>
      </c>
      <c r="AA207" s="382"/>
      <c r="AB207" s="382"/>
      <c r="AC207" s="382"/>
      <c r="AD207" s="382"/>
      <c r="AE207" s="382"/>
      <c r="AF207" s="382"/>
      <c r="AG207" s="382"/>
      <c r="AH207" s="382"/>
      <c r="AI207" s="382"/>
      <c r="AJ207" s="382"/>
      <c r="AK207" s="382"/>
      <c r="AL207" s="382"/>
      <c r="AM207" s="382"/>
      <c r="AN207" s="382"/>
      <c r="AO207" s="382"/>
      <c r="AP207" s="382"/>
      <c r="AQ207" s="382"/>
      <c r="AR207" s="382"/>
      <c r="AS207" s="382"/>
      <c r="AT207" s="382"/>
      <c r="AU207" s="382"/>
      <c r="AV207" s="382"/>
      <c r="AW207" s="382"/>
      <c r="AX207" s="382"/>
      <c r="AY207" s="382"/>
      <c r="AZ207" s="382"/>
      <c r="BA207" s="382"/>
      <c r="BB207" s="382"/>
      <c r="BC207" s="382"/>
      <c r="BD207" s="382"/>
      <c r="BE207" s="111"/>
      <c r="BF207" s="34"/>
      <c r="BG207" s="174"/>
      <c r="BK207" s="303" t="s">
        <v>212</v>
      </c>
      <c r="BL207" s="303"/>
      <c r="BM207" s="303"/>
      <c r="BN207" s="303"/>
      <c r="BO207" s="303"/>
      <c r="BP207" s="303"/>
      <c r="BQ207" s="113"/>
      <c r="BR207" s="374" t="str">
        <f>IF(基本入力!$I$25="","",基本入力!$I$25)</f>
        <v/>
      </c>
      <c r="BS207" s="374"/>
      <c r="BT207" s="374"/>
      <c r="BU207" s="374"/>
      <c r="BV207" s="374"/>
      <c r="BW207" s="374"/>
      <c r="BX207" s="374"/>
      <c r="BY207" s="374"/>
      <c r="BZ207" s="374"/>
      <c r="CA207" s="374"/>
      <c r="CB207" s="374"/>
      <c r="CC207" s="374"/>
      <c r="CD207" s="374"/>
      <c r="CE207" s="97"/>
      <c r="CF207" s="177" t="str">
        <f>$P$18</f>
        <v/>
      </c>
    </row>
    <row r="208" spans="2:84" ht="24.6" customHeight="1">
      <c r="B208" s="83"/>
      <c r="C208" s="34"/>
      <c r="D208" s="34"/>
      <c r="E208" s="34"/>
      <c r="F208" s="34"/>
      <c r="G208" s="34"/>
      <c r="H208" s="34"/>
      <c r="I208" s="34"/>
      <c r="J208" s="34"/>
      <c r="K208" s="34"/>
      <c r="L208" s="34"/>
      <c r="M208" s="34"/>
      <c r="N208" s="34"/>
      <c r="O208" s="34"/>
      <c r="P208" s="106"/>
      <c r="Q208" s="106"/>
      <c r="R208" s="107"/>
      <c r="S208" s="107"/>
      <c r="T208" s="107"/>
      <c r="U208" s="108"/>
      <c r="V208" s="108"/>
      <c r="W208" s="109"/>
      <c r="X208" s="109"/>
      <c r="Y208" s="109"/>
      <c r="Z208" s="109"/>
      <c r="AA208" s="110"/>
      <c r="AB208" s="110"/>
      <c r="AC208" s="111"/>
      <c r="AD208" s="111"/>
      <c r="AE208" s="111"/>
      <c r="AF208" s="111"/>
      <c r="AG208" s="111"/>
      <c r="AH208" s="111"/>
      <c r="AI208" s="111"/>
      <c r="AJ208" s="111"/>
      <c r="AK208" s="111"/>
      <c r="AL208" s="111"/>
      <c r="AM208" s="111"/>
      <c r="AN208" s="111"/>
      <c r="AO208" s="111"/>
      <c r="AP208" s="111"/>
      <c r="AQ208" s="111"/>
      <c r="AR208" s="111"/>
      <c r="AS208" s="111"/>
      <c r="AT208" s="111"/>
      <c r="AU208" s="111"/>
      <c r="AV208" s="111"/>
      <c r="AW208" s="111"/>
      <c r="AX208" s="111"/>
      <c r="AY208" s="111"/>
      <c r="AZ208" s="111"/>
      <c r="BA208" s="111"/>
      <c r="BB208" s="111"/>
      <c r="BC208" s="111"/>
      <c r="BD208" s="111"/>
      <c r="BE208" s="111"/>
      <c r="BF208" s="174"/>
      <c r="BG208" s="174"/>
      <c r="BK208" s="303" t="s">
        <v>214</v>
      </c>
      <c r="BL208" s="303"/>
      <c r="BM208" s="303"/>
      <c r="BN208" s="303"/>
      <c r="BO208" s="303"/>
      <c r="BP208" s="303"/>
      <c r="BQ208" s="112"/>
      <c r="BR208" s="388" t="str">
        <f>IF(基本入力!$I$27="","",基本入力!$I$27)</f>
        <v/>
      </c>
      <c r="BS208" s="388"/>
      <c r="BT208" s="388"/>
      <c r="BU208" s="388"/>
      <c r="BV208" s="388"/>
      <c r="BW208" s="388"/>
      <c r="BX208" s="388"/>
      <c r="BY208" s="388"/>
      <c r="BZ208" s="388"/>
      <c r="CA208" s="388"/>
      <c r="CB208" s="388"/>
      <c r="CC208" s="388"/>
      <c r="CD208" s="388"/>
      <c r="CE208" s="97"/>
      <c r="CF208" s="177" t="str">
        <f>PHONETIC(P206)</f>
        <v/>
      </c>
    </row>
    <row r="209" spans="2:85" ht="15.4" customHeight="1">
      <c r="B209" s="83"/>
      <c r="C209" s="6"/>
      <c r="D209" s="6"/>
      <c r="E209" s="6"/>
      <c r="F209" s="6"/>
      <c r="G209" s="6"/>
      <c r="H209" s="6"/>
      <c r="I209" s="6"/>
      <c r="J209" s="6"/>
      <c r="K209" s="6"/>
      <c r="L209" s="6"/>
      <c r="M209" s="6"/>
      <c r="N209" s="6"/>
      <c r="O209" s="6"/>
      <c r="P209" s="6"/>
      <c r="Q209" s="6"/>
      <c r="R209" s="6"/>
      <c r="S209" s="6"/>
      <c r="T209" s="6"/>
      <c r="U209" s="6"/>
      <c r="V209" s="6"/>
      <c r="W209" s="6"/>
      <c r="X209" s="6"/>
      <c r="Z209" s="6"/>
      <c r="AA209" s="6"/>
      <c r="AB209" s="6"/>
      <c r="AC209" s="6"/>
      <c r="AD209" s="6"/>
      <c r="AE209" s="6"/>
      <c r="AF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95"/>
      <c r="CF209" s="177"/>
    </row>
    <row r="210" spans="2:85" ht="15.4" customHeight="1">
      <c r="B210" s="83"/>
      <c r="C210" s="8" t="s">
        <v>32</v>
      </c>
      <c r="D210" s="384" t="str">
        <f>IF($D$22="","",$D$22)</f>
        <v/>
      </c>
      <c r="E210" s="384"/>
      <c r="F210" s="384"/>
      <c r="G210" s="8" t="s">
        <v>34</v>
      </c>
      <c r="H210" s="9" t="s">
        <v>230</v>
      </c>
      <c r="I210" s="9"/>
      <c r="J210" s="9"/>
      <c r="K210" s="8"/>
      <c r="L210" s="8"/>
      <c r="M210" s="8"/>
      <c r="N210" s="8"/>
      <c r="O210" s="8"/>
      <c r="P210" s="8"/>
      <c r="Q210" s="8"/>
      <c r="R210" s="8"/>
      <c r="S210" s="8"/>
      <c r="T210" s="8"/>
      <c r="U210" s="8"/>
      <c r="V210" s="8"/>
      <c r="W210" s="8"/>
      <c r="X210" s="8"/>
      <c r="Y210" s="7" t="s">
        <v>35</v>
      </c>
      <c r="Z210" s="8"/>
      <c r="AA210" s="8"/>
      <c r="AB210" s="8"/>
      <c r="AC210" s="8"/>
      <c r="AD210" s="8"/>
      <c r="AE210" s="8"/>
      <c r="AF210" s="8"/>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35"/>
      <c r="BS210" s="36"/>
      <c r="BT210" s="36"/>
      <c r="BU210" s="36"/>
      <c r="BV210" s="36"/>
      <c r="BW210" s="36"/>
      <c r="BX210" s="36"/>
      <c r="BY210" s="36"/>
      <c r="BZ210" s="36"/>
      <c r="CA210" s="36"/>
      <c r="CB210" s="6"/>
      <c r="CC210" s="6"/>
      <c r="CD210" s="6"/>
      <c r="CE210" s="95"/>
    </row>
    <row r="211" spans="2:85" ht="15.4" customHeight="1">
      <c r="B211" s="83"/>
      <c r="C211" s="8" t="s">
        <v>32</v>
      </c>
      <c r="D211" s="385" t="str">
        <f>IF($D$23="","",$D$23)</f>
        <v/>
      </c>
      <c r="E211" s="385"/>
      <c r="F211" s="385"/>
      <c r="G211" s="8" t="s">
        <v>34</v>
      </c>
      <c r="H211" s="9" t="s">
        <v>231</v>
      </c>
      <c r="I211" s="8"/>
      <c r="J211" s="8"/>
      <c r="K211" s="8"/>
      <c r="L211" s="8"/>
      <c r="M211" s="8"/>
      <c r="N211" s="8"/>
      <c r="O211" s="8"/>
      <c r="P211" s="8"/>
      <c r="Q211" s="8"/>
      <c r="R211" s="8"/>
      <c r="S211" s="8"/>
      <c r="T211" s="8"/>
      <c r="U211" s="8"/>
      <c r="V211" s="8"/>
      <c r="W211" s="8"/>
      <c r="X211" s="8"/>
      <c r="Y211" s="10" t="s">
        <v>189</v>
      </c>
      <c r="Z211" s="8"/>
      <c r="AA211" s="8"/>
      <c r="AB211" s="8"/>
      <c r="AC211" s="8"/>
      <c r="AD211" s="8"/>
      <c r="AE211" s="8"/>
      <c r="AF211" s="8"/>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35"/>
      <c r="BS211" s="35"/>
      <c r="BT211" s="35"/>
      <c r="BU211" s="35"/>
      <c r="BV211" s="35"/>
      <c r="BW211" s="35"/>
      <c r="BX211" s="35"/>
      <c r="BY211" s="35"/>
      <c r="BZ211" s="35"/>
      <c r="CA211" s="35"/>
      <c r="CB211" s="6"/>
      <c r="CC211" s="6"/>
      <c r="CD211" s="6"/>
      <c r="CE211" s="95"/>
    </row>
    <row r="212" spans="2:85">
      <c r="B212" s="83"/>
      <c r="CE212" s="84"/>
    </row>
    <row r="213" spans="2:85" ht="15" customHeight="1">
      <c r="B213" s="83"/>
      <c r="C213" s="294" t="s">
        <v>330</v>
      </c>
      <c r="D213" s="295"/>
      <c r="E213" s="295"/>
      <c r="F213" s="296"/>
      <c r="G213" s="294" t="s">
        <v>169</v>
      </c>
      <c r="H213" s="295"/>
      <c r="I213" s="295"/>
      <c r="J213" s="295"/>
      <c r="K213" s="295"/>
      <c r="L213" s="296"/>
      <c r="M213" s="410" t="s">
        <v>103</v>
      </c>
      <c r="N213" s="411"/>
      <c r="O213" s="411"/>
      <c r="P213" s="411"/>
      <c r="Q213" s="411"/>
      <c r="R213" s="411"/>
      <c r="S213" s="411"/>
      <c r="T213" s="411"/>
      <c r="U213" s="411"/>
      <c r="V213" s="411"/>
      <c r="W213" s="411"/>
      <c r="X213" s="411"/>
      <c r="Y213" s="411"/>
      <c r="Z213" s="424"/>
      <c r="AA213" s="410" t="s">
        <v>43</v>
      </c>
      <c r="AB213" s="411"/>
      <c r="AC213" s="411"/>
      <c r="AD213" s="411"/>
      <c r="AE213" s="411"/>
      <c r="AF213" s="411"/>
      <c r="AG213" s="411"/>
      <c r="AH213" s="411"/>
      <c r="AI213" s="411"/>
      <c r="AJ213" s="411"/>
      <c r="AK213" s="411"/>
      <c r="AL213" s="411"/>
      <c r="AM213" s="411"/>
      <c r="AN213" s="411"/>
      <c r="AO213" s="294" t="s">
        <v>99</v>
      </c>
      <c r="AP213" s="295"/>
      <c r="AQ213" s="295"/>
      <c r="AR213" s="295"/>
      <c r="AS213" s="295"/>
      <c r="AT213" s="295"/>
      <c r="AU213" s="295"/>
      <c r="AV213" s="296"/>
      <c r="AW213" s="412" t="s">
        <v>29</v>
      </c>
      <c r="AX213" s="412"/>
      <c r="AY213" s="412"/>
      <c r="AZ213" s="383" t="s">
        <v>97</v>
      </c>
      <c r="BA213" s="383"/>
      <c r="BB213" s="383"/>
      <c r="BC213" s="383"/>
      <c r="BD213" s="383"/>
      <c r="BE213" s="383"/>
      <c r="BF213" s="413" t="s">
        <v>100</v>
      </c>
      <c r="BG213" s="413"/>
      <c r="BH213" s="413"/>
      <c r="BI213" s="413"/>
      <c r="BJ213" s="413"/>
      <c r="BK213" s="294" t="s">
        <v>224</v>
      </c>
      <c r="BL213" s="295"/>
      <c r="BM213" s="295"/>
      <c r="BN213" s="295"/>
      <c r="BO213" s="295"/>
      <c r="BP213" s="295"/>
      <c r="BQ213" s="296"/>
      <c r="BR213" s="294" t="s">
        <v>200</v>
      </c>
      <c r="BS213" s="295"/>
      <c r="BT213" s="295"/>
      <c r="BU213" s="295"/>
      <c r="BV213" s="295"/>
      <c r="BW213" s="296"/>
      <c r="BX213" s="414" t="s">
        <v>186</v>
      </c>
      <c r="BY213" s="415"/>
      <c r="BZ213" s="415"/>
      <c r="CA213" s="415"/>
      <c r="CB213" s="415"/>
      <c r="CC213" s="415"/>
      <c r="CD213" s="416"/>
      <c r="CE213" s="98"/>
    </row>
    <row r="214" spans="2:85" ht="15" customHeight="1">
      <c r="B214" s="83"/>
      <c r="C214" s="297"/>
      <c r="D214" s="298"/>
      <c r="E214" s="298"/>
      <c r="F214" s="299"/>
      <c r="G214" s="297"/>
      <c r="H214" s="298"/>
      <c r="I214" s="298"/>
      <c r="J214" s="298"/>
      <c r="K214" s="298"/>
      <c r="L214" s="299"/>
      <c r="M214" s="377" t="s">
        <v>98</v>
      </c>
      <c r="N214" s="377"/>
      <c r="O214" s="377"/>
      <c r="P214" s="377"/>
      <c r="Q214" s="377"/>
      <c r="R214" s="377"/>
      <c r="S214" s="377"/>
      <c r="T214" s="377" t="s">
        <v>38</v>
      </c>
      <c r="U214" s="377"/>
      <c r="V214" s="377"/>
      <c r="W214" s="377"/>
      <c r="X214" s="377"/>
      <c r="Y214" s="377"/>
      <c r="Z214" s="377"/>
      <c r="AA214" s="377" t="s">
        <v>98</v>
      </c>
      <c r="AB214" s="377"/>
      <c r="AC214" s="377"/>
      <c r="AD214" s="377"/>
      <c r="AE214" s="377"/>
      <c r="AF214" s="377"/>
      <c r="AG214" s="377"/>
      <c r="AH214" s="377" t="s">
        <v>38</v>
      </c>
      <c r="AI214" s="377"/>
      <c r="AJ214" s="377"/>
      <c r="AK214" s="377"/>
      <c r="AL214" s="377"/>
      <c r="AM214" s="377"/>
      <c r="AN214" s="377"/>
      <c r="AO214" s="297"/>
      <c r="AP214" s="298"/>
      <c r="AQ214" s="298"/>
      <c r="AR214" s="298"/>
      <c r="AS214" s="298"/>
      <c r="AT214" s="298"/>
      <c r="AU214" s="298"/>
      <c r="AV214" s="299"/>
      <c r="AW214" s="412"/>
      <c r="AX214" s="412"/>
      <c r="AY214" s="412"/>
      <c r="AZ214" s="383"/>
      <c r="BA214" s="383"/>
      <c r="BB214" s="383"/>
      <c r="BC214" s="383"/>
      <c r="BD214" s="383"/>
      <c r="BE214" s="383"/>
      <c r="BF214" s="413"/>
      <c r="BG214" s="413"/>
      <c r="BH214" s="413"/>
      <c r="BI214" s="413"/>
      <c r="BJ214" s="413"/>
      <c r="BK214" s="297"/>
      <c r="BL214" s="298"/>
      <c r="BM214" s="298"/>
      <c r="BN214" s="298"/>
      <c r="BO214" s="298"/>
      <c r="BP214" s="298"/>
      <c r="BQ214" s="299"/>
      <c r="BR214" s="297"/>
      <c r="BS214" s="298"/>
      <c r="BT214" s="298"/>
      <c r="BU214" s="298"/>
      <c r="BV214" s="298"/>
      <c r="BW214" s="299"/>
      <c r="BX214" s="417"/>
      <c r="BY214" s="418"/>
      <c r="BZ214" s="418"/>
      <c r="CA214" s="418"/>
      <c r="CB214" s="418"/>
      <c r="CC214" s="418"/>
      <c r="CD214" s="419"/>
      <c r="CE214" s="98"/>
    </row>
    <row r="215" spans="2:85" ht="17.25" customHeight="1">
      <c r="B215" s="83"/>
      <c r="C215" s="365" t="s">
        <v>28</v>
      </c>
      <c r="D215" s="365"/>
      <c r="E215" s="366"/>
      <c r="F215" s="366"/>
      <c r="G215" s="367"/>
      <c r="H215" s="367"/>
      <c r="I215" s="367"/>
      <c r="J215" s="367"/>
      <c r="K215" s="367"/>
      <c r="L215" s="367"/>
      <c r="M215" s="368" t="s">
        <v>105</v>
      </c>
      <c r="N215" s="368"/>
      <c r="O215" s="368"/>
      <c r="P215" s="368"/>
      <c r="Q215" s="368"/>
      <c r="R215" s="368"/>
      <c r="S215" s="368"/>
      <c r="T215" s="368" t="s">
        <v>106</v>
      </c>
      <c r="U215" s="368"/>
      <c r="V215" s="368"/>
      <c r="W215" s="368"/>
      <c r="X215" s="368"/>
      <c r="Y215" s="368"/>
      <c r="Z215" s="368"/>
      <c r="AA215" s="369" t="str">
        <f>IF(M215="","",PHONETIC(M215))</f>
        <v>ヒロシマ</v>
      </c>
      <c r="AB215" s="369"/>
      <c r="AC215" s="369"/>
      <c r="AD215" s="369"/>
      <c r="AE215" s="369"/>
      <c r="AF215" s="369"/>
      <c r="AG215" s="369"/>
      <c r="AH215" s="369" t="str">
        <f>IF(T215="","",PHONETIC(T215))</f>
        <v>タロウ</v>
      </c>
      <c r="AI215" s="369"/>
      <c r="AJ215" s="369"/>
      <c r="AK215" s="369"/>
      <c r="AL215" s="369"/>
      <c r="AM215" s="369"/>
      <c r="AN215" s="369"/>
      <c r="AO215" s="370">
        <v>21338</v>
      </c>
      <c r="AP215" s="370"/>
      <c r="AQ215" s="370"/>
      <c r="AR215" s="370"/>
      <c r="AS215" s="370"/>
      <c r="AT215" s="370"/>
      <c r="AU215" s="370"/>
      <c r="AV215" s="370"/>
      <c r="AW215" s="371" t="s">
        <v>25</v>
      </c>
      <c r="AX215" s="371"/>
      <c r="AY215" s="371"/>
      <c r="AZ215" s="372">
        <v>6</v>
      </c>
      <c r="BA215" s="373"/>
      <c r="BB215" s="375" t="s">
        <v>199</v>
      </c>
      <c r="BC215" s="372"/>
      <c r="BD215" s="372"/>
      <c r="BE215" s="376"/>
      <c r="BF215" s="427">
        <v>100</v>
      </c>
      <c r="BG215" s="427"/>
      <c r="BH215" s="427"/>
      <c r="BI215" s="427"/>
      <c r="BJ215" s="427"/>
      <c r="BK215" s="300">
        <v>12.56</v>
      </c>
      <c r="BL215" s="301"/>
      <c r="BM215" s="301"/>
      <c r="BN215" s="301"/>
      <c r="BO215" s="301"/>
      <c r="BP215" s="301"/>
      <c r="BQ215" s="302"/>
      <c r="BR215" s="421" t="s">
        <v>101</v>
      </c>
      <c r="BS215" s="422"/>
      <c r="BT215" s="422"/>
      <c r="BU215" s="422"/>
      <c r="BV215" s="422"/>
      <c r="BW215" s="423"/>
      <c r="BX215" s="406" t="s">
        <v>104</v>
      </c>
      <c r="BY215" s="407"/>
      <c r="BZ215" s="407"/>
      <c r="CA215" s="407"/>
      <c r="CB215" s="407"/>
      <c r="CC215" s="407"/>
      <c r="CD215" s="408"/>
      <c r="CE215" s="99"/>
    </row>
    <row r="216" spans="2:85" ht="25.9" customHeight="1">
      <c r="B216" s="83"/>
      <c r="C216" s="310">
        <v>49</v>
      </c>
      <c r="D216" s="310"/>
      <c r="E216" s="310"/>
      <c r="F216" s="364"/>
      <c r="G216" s="357" t="str">
        <f t="shared" ref="G216:G227" si="22">IF(M216="","",IF($BR$23="","",$BR$23+C216))</f>
        <v/>
      </c>
      <c r="H216" s="358"/>
      <c r="I216" s="358"/>
      <c r="J216" s="358"/>
      <c r="K216" s="358"/>
      <c r="L216" s="359"/>
      <c r="M216" s="360"/>
      <c r="N216" s="360"/>
      <c r="O216" s="360"/>
      <c r="P216" s="360"/>
      <c r="Q216" s="360"/>
      <c r="R216" s="360"/>
      <c r="S216" s="360"/>
      <c r="T216" s="360"/>
      <c r="U216" s="360"/>
      <c r="V216" s="360"/>
      <c r="W216" s="360"/>
      <c r="X216" s="360"/>
      <c r="Y216" s="360"/>
      <c r="Z216" s="360"/>
      <c r="AA216" s="361" t="str">
        <f t="shared" ref="AA216:AA227" si="23">PHONETIC(M216)</f>
        <v/>
      </c>
      <c r="AB216" s="361"/>
      <c r="AC216" s="361"/>
      <c r="AD216" s="361"/>
      <c r="AE216" s="361"/>
      <c r="AF216" s="361"/>
      <c r="AG216" s="361"/>
      <c r="AH216" s="361" t="str">
        <f t="shared" ref="AH216:AH227" si="24">PHONETIC(T216)</f>
        <v/>
      </c>
      <c r="AI216" s="361"/>
      <c r="AJ216" s="361"/>
      <c r="AK216" s="361"/>
      <c r="AL216" s="361"/>
      <c r="AM216" s="361"/>
      <c r="AN216" s="361"/>
      <c r="AO216" s="362"/>
      <c r="AP216" s="362"/>
      <c r="AQ216" s="362"/>
      <c r="AR216" s="362"/>
      <c r="AS216" s="362"/>
      <c r="AT216" s="362"/>
      <c r="AU216" s="362"/>
      <c r="AV216" s="362"/>
      <c r="AW216" s="363"/>
      <c r="AX216" s="363"/>
      <c r="AY216" s="363"/>
      <c r="AZ216" s="338"/>
      <c r="BA216" s="339"/>
      <c r="BB216" s="311"/>
      <c r="BC216" s="312"/>
      <c r="BD216" s="312"/>
      <c r="BE216" s="313"/>
      <c r="BF216" s="314"/>
      <c r="BG216" s="314"/>
      <c r="BH216" s="314"/>
      <c r="BI216" s="314"/>
      <c r="BJ216" s="314"/>
      <c r="BK216" s="288"/>
      <c r="BL216" s="289"/>
      <c r="BM216" s="289"/>
      <c r="BN216" s="289"/>
      <c r="BO216" s="289"/>
      <c r="BP216" s="289"/>
      <c r="BQ216" s="290"/>
      <c r="BR216" s="315"/>
      <c r="BS216" s="316"/>
      <c r="BT216" s="316"/>
      <c r="BU216" s="316"/>
      <c r="BV216" s="316"/>
      <c r="BW216" s="317"/>
      <c r="BX216" s="349"/>
      <c r="BY216" s="350"/>
      <c r="BZ216" s="350"/>
      <c r="CA216" s="350"/>
      <c r="CB216" s="350"/>
      <c r="CC216" s="350"/>
      <c r="CD216" s="351"/>
      <c r="CE216" s="100"/>
      <c r="CF216" s="178" t="str">
        <f>IF(AW216="","",IF(AW216="男",1,IF(AW216="女",2,"")))</f>
        <v/>
      </c>
      <c r="CG216" s="178"/>
    </row>
    <row r="217" spans="2:85" ht="25.9" customHeight="1">
      <c r="B217" s="83"/>
      <c r="C217" s="310">
        <v>50</v>
      </c>
      <c r="D217" s="310"/>
      <c r="E217" s="310"/>
      <c r="F217" s="310"/>
      <c r="G217" s="357" t="str">
        <f t="shared" si="22"/>
        <v/>
      </c>
      <c r="H217" s="358"/>
      <c r="I217" s="358"/>
      <c r="J217" s="358"/>
      <c r="K217" s="358"/>
      <c r="L217" s="359"/>
      <c r="M217" s="360"/>
      <c r="N217" s="360"/>
      <c r="O217" s="360"/>
      <c r="P217" s="360"/>
      <c r="Q217" s="360"/>
      <c r="R217" s="360"/>
      <c r="S217" s="360"/>
      <c r="T217" s="360"/>
      <c r="U217" s="360"/>
      <c r="V217" s="360"/>
      <c r="W217" s="360"/>
      <c r="X217" s="360"/>
      <c r="Y217" s="360"/>
      <c r="Z217" s="360"/>
      <c r="AA217" s="361" t="str">
        <f t="shared" si="23"/>
        <v/>
      </c>
      <c r="AB217" s="361"/>
      <c r="AC217" s="361"/>
      <c r="AD217" s="361"/>
      <c r="AE217" s="361"/>
      <c r="AF217" s="361"/>
      <c r="AG217" s="361"/>
      <c r="AH217" s="361" t="str">
        <f t="shared" si="24"/>
        <v/>
      </c>
      <c r="AI217" s="361"/>
      <c r="AJ217" s="361"/>
      <c r="AK217" s="361"/>
      <c r="AL217" s="361"/>
      <c r="AM217" s="361"/>
      <c r="AN217" s="361"/>
      <c r="AO217" s="362"/>
      <c r="AP217" s="362"/>
      <c r="AQ217" s="362"/>
      <c r="AR217" s="362"/>
      <c r="AS217" s="362"/>
      <c r="AT217" s="362"/>
      <c r="AU217" s="362"/>
      <c r="AV217" s="362"/>
      <c r="AW217" s="363"/>
      <c r="AX217" s="363"/>
      <c r="AY217" s="363"/>
      <c r="AZ217" s="338"/>
      <c r="BA217" s="339"/>
      <c r="BB217" s="311"/>
      <c r="BC217" s="312"/>
      <c r="BD217" s="312"/>
      <c r="BE217" s="313"/>
      <c r="BF217" s="314"/>
      <c r="BG217" s="314"/>
      <c r="BH217" s="314"/>
      <c r="BI217" s="314"/>
      <c r="BJ217" s="314"/>
      <c r="BK217" s="288"/>
      <c r="BL217" s="289"/>
      <c r="BM217" s="289"/>
      <c r="BN217" s="289"/>
      <c r="BO217" s="289"/>
      <c r="BP217" s="289"/>
      <c r="BQ217" s="290"/>
      <c r="BR217" s="315"/>
      <c r="BS217" s="316"/>
      <c r="BT217" s="316"/>
      <c r="BU217" s="316"/>
      <c r="BV217" s="316"/>
      <c r="BW217" s="317"/>
      <c r="BX217" s="349"/>
      <c r="BY217" s="350"/>
      <c r="BZ217" s="350"/>
      <c r="CA217" s="350"/>
      <c r="CB217" s="350"/>
      <c r="CC217" s="350"/>
      <c r="CD217" s="351"/>
      <c r="CE217" s="100"/>
      <c r="CF217" s="178" t="str">
        <f>IF(AW217="","",IF(AW217="男",1,IF(AW217="女",2,"")))</f>
        <v/>
      </c>
    </row>
    <row r="218" spans="2:85" ht="25.9" customHeight="1">
      <c r="B218" s="83"/>
      <c r="C218" s="310">
        <v>51</v>
      </c>
      <c r="D218" s="310"/>
      <c r="E218" s="310"/>
      <c r="F218" s="364"/>
      <c r="G218" s="357" t="str">
        <f t="shared" si="22"/>
        <v/>
      </c>
      <c r="H218" s="358"/>
      <c r="I218" s="358"/>
      <c r="J218" s="358"/>
      <c r="K218" s="358"/>
      <c r="L218" s="359"/>
      <c r="M218" s="360"/>
      <c r="N218" s="360"/>
      <c r="O218" s="360"/>
      <c r="P218" s="360"/>
      <c r="Q218" s="360"/>
      <c r="R218" s="360"/>
      <c r="S218" s="360"/>
      <c r="T218" s="360"/>
      <c r="U218" s="360"/>
      <c r="V218" s="360"/>
      <c r="W218" s="360"/>
      <c r="X218" s="360"/>
      <c r="Y218" s="360"/>
      <c r="Z218" s="360"/>
      <c r="AA218" s="361" t="str">
        <f t="shared" si="23"/>
        <v/>
      </c>
      <c r="AB218" s="361"/>
      <c r="AC218" s="361"/>
      <c r="AD218" s="361"/>
      <c r="AE218" s="361"/>
      <c r="AF218" s="361"/>
      <c r="AG218" s="361"/>
      <c r="AH218" s="361" t="str">
        <f t="shared" si="24"/>
        <v/>
      </c>
      <c r="AI218" s="361"/>
      <c r="AJ218" s="361"/>
      <c r="AK218" s="361"/>
      <c r="AL218" s="361"/>
      <c r="AM218" s="361"/>
      <c r="AN218" s="361"/>
      <c r="AO218" s="362"/>
      <c r="AP218" s="362"/>
      <c r="AQ218" s="362"/>
      <c r="AR218" s="362"/>
      <c r="AS218" s="362"/>
      <c r="AT218" s="362"/>
      <c r="AU218" s="362"/>
      <c r="AV218" s="362"/>
      <c r="AW218" s="363"/>
      <c r="AX218" s="363"/>
      <c r="AY218" s="363"/>
      <c r="AZ218" s="338"/>
      <c r="BA218" s="339"/>
      <c r="BB218" s="311"/>
      <c r="BC218" s="312"/>
      <c r="BD218" s="312"/>
      <c r="BE218" s="313"/>
      <c r="BF218" s="314"/>
      <c r="BG218" s="314"/>
      <c r="BH218" s="314"/>
      <c r="BI218" s="314"/>
      <c r="BJ218" s="314"/>
      <c r="BK218" s="288"/>
      <c r="BL218" s="289"/>
      <c r="BM218" s="289"/>
      <c r="BN218" s="289"/>
      <c r="BO218" s="289"/>
      <c r="BP218" s="289"/>
      <c r="BQ218" s="290"/>
      <c r="BR218" s="315"/>
      <c r="BS218" s="316"/>
      <c r="BT218" s="316"/>
      <c r="BU218" s="316"/>
      <c r="BV218" s="316"/>
      <c r="BW218" s="317"/>
      <c r="BX218" s="349"/>
      <c r="BY218" s="350"/>
      <c r="BZ218" s="350"/>
      <c r="CA218" s="350"/>
      <c r="CB218" s="350"/>
      <c r="CC218" s="350"/>
      <c r="CD218" s="351"/>
      <c r="CE218" s="100"/>
      <c r="CF218" s="178" t="str">
        <f t="shared" ref="CF218:CF227" si="25">IF(AW218="","",IF(AW218="男",1,IF(AW218="女",2,"")))</f>
        <v/>
      </c>
    </row>
    <row r="219" spans="2:85" ht="25.9" customHeight="1">
      <c r="B219" s="83"/>
      <c r="C219" s="310">
        <v>52</v>
      </c>
      <c r="D219" s="310"/>
      <c r="E219" s="310"/>
      <c r="F219" s="310"/>
      <c r="G219" s="357" t="str">
        <f t="shared" si="22"/>
        <v/>
      </c>
      <c r="H219" s="358"/>
      <c r="I219" s="358"/>
      <c r="J219" s="358"/>
      <c r="K219" s="358"/>
      <c r="L219" s="359"/>
      <c r="M219" s="360"/>
      <c r="N219" s="360"/>
      <c r="O219" s="360"/>
      <c r="P219" s="360"/>
      <c r="Q219" s="360"/>
      <c r="R219" s="360"/>
      <c r="S219" s="360"/>
      <c r="T219" s="360"/>
      <c r="U219" s="360"/>
      <c r="V219" s="360"/>
      <c r="W219" s="360"/>
      <c r="X219" s="360"/>
      <c r="Y219" s="360"/>
      <c r="Z219" s="360"/>
      <c r="AA219" s="361" t="str">
        <f t="shared" si="23"/>
        <v/>
      </c>
      <c r="AB219" s="361"/>
      <c r="AC219" s="361"/>
      <c r="AD219" s="361"/>
      <c r="AE219" s="361"/>
      <c r="AF219" s="361"/>
      <c r="AG219" s="361"/>
      <c r="AH219" s="361" t="str">
        <f t="shared" si="24"/>
        <v/>
      </c>
      <c r="AI219" s="361"/>
      <c r="AJ219" s="361"/>
      <c r="AK219" s="361"/>
      <c r="AL219" s="361"/>
      <c r="AM219" s="361"/>
      <c r="AN219" s="361"/>
      <c r="AO219" s="362"/>
      <c r="AP219" s="362"/>
      <c r="AQ219" s="362"/>
      <c r="AR219" s="362"/>
      <c r="AS219" s="362"/>
      <c r="AT219" s="362"/>
      <c r="AU219" s="362"/>
      <c r="AV219" s="362"/>
      <c r="AW219" s="363"/>
      <c r="AX219" s="363"/>
      <c r="AY219" s="363"/>
      <c r="AZ219" s="338"/>
      <c r="BA219" s="339"/>
      <c r="BB219" s="311"/>
      <c r="BC219" s="312"/>
      <c r="BD219" s="312"/>
      <c r="BE219" s="313"/>
      <c r="BF219" s="314"/>
      <c r="BG219" s="314"/>
      <c r="BH219" s="314"/>
      <c r="BI219" s="314"/>
      <c r="BJ219" s="314"/>
      <c r="BK219" s="288"/>
      <c r="BL219" s="289"/>
      <c r="BM219" s="289"/>
      <c r="BN219" s="289"/>
      <c r="BO219" s="289"/>
      <c r="BP219" s="289"/>
      <c r="BQ219" s="290"/>
      <c r="BR219" s="315"/>
      <c r="BS219" s="316"/>
      <c r="BT219" s="316"/>
      <c r="BU219" s="316"/>
      <c r="BV219" s="316"/>
      <c r="BW219" s="317"/>
      <c r="BX219" s="349"/>
      <c r="BY219" s="350"/>
      <c r="BZ219" s="350"/>
      <c r="CA219" s="350"/>
      <c r="CB219" s="350"/>
      <c r="CC219" s="350"/>
      <c r="CD219" s="351"/>
      <c r="CE219" s="100"/>
      <c r="CF219" s="178" t="str">
        <f t="shared" si="25"/>
        <v/>
      </c>
    </row>
    <row r="220" spans="2:85" ht="25.9" customHeight="1">
      <c r="B220" s="83"/>
      <c r="C220" s="310">
        <v>53</v>
      </c>
      <c r="D220" s="310"/>
      <c r="E220" s="310"/>
      <c r="F220" s="364"/>
      <c r="G220" s="357" t="str">
        <f t="shared" si="22"/>
        <v/>
      </c>
      <c r="H220" s="358"/>
      <c r="I220" s="358"/>
      <c r="J220" s="358"/>
      <c r="K220" s="358"/>
      <c r="L220" s="359"/>
      <c r="M220" s="360"/>
      <c r="N220" s="360"/>
      <c r="O220" s="360"/>
      <c r="P220" s="360"/>
      <c r="Q220" s="360"/>
      <c r="R220" s="360"/>
      <c r="S220" s="360"/>
      <c r="T220" s="360"/>
      <c r="U220" s="360"/>
      <c r="V220" s="360"/>
      <c r="W220" s="360"/>
      <c r="X220" s="360"/>
      <c r="Y220" s="360"/>
      <c r="Z220" s="360"/>
      <c r="AA220" s="361" t="str">
        <f t="shared" si="23"/>
        <v/>
      </c>
      <c r="AB220" s="361"/>
      <c r="AC220" s="361"/>
      <c r="AD220" s="361"/>
      <c r="AE220" s="361"/>
      <c r="AF220" s="361"/>
      <c r="AG220" s="361"/>
      <c r="AH220" s="361" t="str">
        <f t="shared" si="24"/>
        <v/>
      </c>
      <c r="AI220" s="361"/>
      <c r="AJ220" s="361"/>
      <c r="AK220" s="361"/>
      <c r="AL220" s="361"/>
      <c r="AM220" s="361"/>
      <c r="AN220" s="361"/>
      <c r="AO220" s="362"/>
      <c r="AP220" s="362"/>
      <c r="AQ220" s="362"/>
      <c r="AR220" s="362"/>
      <c r="AS220" s="362"/>
      <c r="AT220" s="362"/>
      <c r="AU220" s="362"/>
      <c r="AV220" s="362"/>
      <c r="AW220" s="363"/>
      <c r="AX220" s="363"/>
      <c r="AY220" s="363"/>
      <c r="AZ220" s="338"/>
      <c r="BA220" s="339"/>
      <c r="BB220" s="311"/>
      <c r="BC220" s="312"/>
      <c r="BD220" s="312"/>
      <c r="BE220" s="313"/>
      <c r="BF220" s="314"/>
      <c r="BG220" s="314"/>
      <c r="BH220" s="314"/>
      <c r="BI220" s="314"/>
      <c r="BJ220" s="314"/>
      <c r="BK220" s="288"/>
      <c r="BL220" s="289"/>
      <c r="BM220" s="289"/>
      <c r="BN220" s="289"/>
      <c r="BO220" s="289"/>
      <c r="BP220" s="289"/>
      <c r="BQ220" s="290"/>
      <c r="BR220" s="315"/>
      <c r="BS220" s="316"/>
      <c r="BT220" s="316"/>
      <c r="BU220" s="316"/>
      <c r="BV220" s="316"/>
      <c r="BW220" s="317"/>
      <c r="BX220" s="349"/>
      <c r="BY220" s="350"/>
      <c r="BZ220" s="350"/>
      <c r="CA220" s="350"/>
      <c r="CB220" s="350"/>
      <c r="CC220" s="350"/>
      <c r="CD220" s="351"/>
      <c r="CE220" s="100"/>
      <c r="CF220" s="178" t="str">
        <f t="shared" si="25"/>
        <v/>
      </c>
    </row>
    <row r="221" spans="2:85" ht="25.9" customHeight="1">
      <c r="B221" s="83"/>
      <c r="C221" s="310">
        <v>54</v>
      </c>
      <c r="D221" s="310"/>
      <c r="E221" s="310"/>
      <c r="F221" s="310"/>
      <c r="G221" s="357" t="str">
        <f t="shared" si="22"/>
        <v/>
      </c>
      <c r="H221" s="358"/>
      <c r="I221" s="358"/>
      <c r="J221" s="358"/>
      <c r="K221" s="358"/>
      <c r="L221" s="359"/>
      <c r="M221" s="360"/>
      <c r="N221" s="360"/>
      <c r="O221" s="360"/>
      <c r="P221" s="360"/>
      <c r="Q221" s="360"/>
      <c r="R221" s="360"/>
      <c r="S221" s="360"/>
      <c r="T221" s="360"/>
      <c r="U221" s="360"/>
      <c r="V221" s="360"/>
      <c r="W221" s="360"/>
      <c r="X221" s="360"/>
      <c r="Y221" s="360"/>
      <c r="Z221" s="360"/>
      <c r="AA221" s="361" t="str">
        <f t="shared" si="23"/>
        <v/>
      </c>
      <c r="AB221" s="361"/>
      <c r="AC221" s="361"/>
      <c r="AD221" s="361"/>
      <c r="AE221" s="361"/>
      <c r="AF221" s="361"/>
      <c r="AG221" s="361"/>
      <c r="AH221" s="361" t="str">
        <f t="shared" si="24"/>
        <v/>
      </c>
      <c r="AI221" s="361"/>
      <c r="AJ221" s="361"/>
      <c r="AK221" s="361"/>
      <c r="AL221" s="361"/>
      <c r="AM221" s="361"/>
      <c r="AN221" s="361"/>
      <c r="AO221" s="362"/>
      <c r="AP221" s="362"/>
      <c r="AQ221" s="362"/>
      <c r="AR221" s="362"/>
      <c r="AS221" s="362"/>
      <c r="AT221" s="362"/>
      <c r="AU221" s="362"/>
      <c r="AV221" s="362"/>
      <c r="AW221" s="363"/>
      <c r="AX221" s="363"/>
      <c r="AY221" s="363"/>
      <c r="AZ221" s="338"/>
      <c r="BA221" s="339"/>
      <c r="BB221" s="311"/>
      <c r="BC221" s="312"/>
      <c r="BD221" s="312"/>
      <c r="BE221" s="313"/>
      <c r="BF221" s="314"/>
      <c r="BG221" s="314"/>
      <c r="BH221" s="314"/>
      <c r="BI221" s="314"/>
      <c r="BJ221" s="314"/>
      <c r="BK221" s="288"/>
      <c r="BL221" s="289"/>
      <c r="BM221" s="289"/>
      <c r="BN221" s="289"/>
      <c r="BO221" s="289"/>
      <c r="BP221" s="289"/>
      <c r="BQ221" s="290"/>
      <c r="BR221" s="315"/>
      <c r="BS221" s="316"/>
      <c r="BT221" s="316"/>
      <c r="BU221" s="316"/>
      <c r="BV221" s="316"/>
      <c r="BW221" s="317"/>
      <c r="BX221" s="349"/>
      <c r="BY221" s="350"/>
      <c r="BZ221" s="350"/>
      <c r="CA221" s="350"/>
      <c r="CB221" s="350"/>
      <c r="CC221" s="350"/>
      <c r="CD221" s="351"/>
      <c r="CE221" s="100"/>
      <c r="CF221" s="178" t="str">
        <f t="shared" si="25"/>
        <v/>
      </c>
    </row>
    <row r="222" spans="2:85" ht="25.9" customHeight="1">
      <c r="B222" s="83"/>
      <c r="C222" s="310">
        <v>55</v>
      </c>
      <c r="D222" s="310"/>
      <c r="E222" s="310"/>
      <c r="F222" s="364"/>
      <c r="G222" s="357" t="str">
        <f t="shared" si="22"/>
        <v/>
      </c>
      <c r="H222" s="358"/>
      <c r="I222" s="358"/>
      <c r="J222" s="358"/>
      <c r="K222" s="358"/>
      <c r="L222" s="359"/>
      <c r="M222" s="360"/>
      <c r="N222" s="360"/>
      <c r="O222" s="360"/>
      <c r="P222" s="360"/>
      <c r="Q222" s="360"/>
      <c r="R222" s="360"/>
      <c r="S222" s="360"/>
      <c r="T222" s="360"/>
      <c r="U222" s="360"/>
      <c r="V222" s="360"/>
      <c r="W222" s="360"/>
      <c r="X222" s="360"/>
      <c r="Y222" s="360"/>
      <c r="Z222" s="360"/>
      <c r="AA222" s="361" t="str">
        <f t="shared" si="23"/>
        <v/>
      </c>
      <c r="AB222" s="361"/>
      <c r="AC222" s="361"/>
      <c r="AD222" s="361"/>
      <c r="AE222" s="361"/>
      <c r="AF222" s="361"/>
      <c r="AG222" s="361"/>
      <c r="AH222" s="361" t="str">
        <f t="shared" si="24"/>
        <v/>
      </c>
      <c r="AI222" s="361"/>
      <c r="AJ222" s="361"/>
      <c r="AK222" s="361"/>
      <c r="AL222" s="361"/>
      <c r="AM222" s="361"/>
      <c r="AN222" s="361"/>
      <c r="AO222" s="362"/>
      <c r="AP222" s="362"/>
      <c r="AQ222" s="362"/>
      <c r="AR222" s="362"/>
      <c r="AS222" s="362"/>
      <c r="AT222" s="362"/>
      <c r="AU222" s="362"/>
      <c r="AV222" s="362"/>
      <c r="AW222" s="363"/>
      <c r="AX222" s="363"/>
      <c r="AY222" s="363"/>
      <c r="AZ222" s="338"/>
      <c r="BA222" s="339"/>
      <c r="BB222" s="311"/>
      <c r="BC222" s="312"/>
      <c r="BD222" s="312"/>
      <c r="BE222" s="313"/>
      <c r="BF222" s="314"/>
      <c r="BG222" s="314"/>
      <c r="BH222" s="314"/>
      <c r="BI222" s="314"/>
      <c r="BJ222" s="314"/>
      <c r="BK222" s="288"/>
      <c r="BL222" s="289"/>
      <c r="BM222" s="289"/>
      <c r="BN222" s="289"/>
      <c r="BO222" s="289"/>
      <c r="BP222" s="289"/>
      <c r="BQ222" s="290"/>
      <c r="BR222" s="315"/>
      <c r="BS222" s="316"/>
      <c r="BT222" s="316"/>
      <c r="BU222" s="316"/>
      <c r="BV222" s="316"/>
      <c r="BW222" s="317"/>
      <c r="BX222" s="349"/>
      <c r="BY222" s="350"/>
      <c r="BZ222" s="350"/>
      <c r="CA222" s="350"/>
      <c r="CB222" s="350"/>
      <c r="CC222" s="350"/>
      <c r="CD222" s="351"/>
      <c r="CE222" s="100"/>
      <c r="CF222" s="178" t="str">
        <f t="shared" si="25"/>
        <v/>
      </c>
    </row>
    <row r="223" spans="2:85" ht="25.9" customHeight="1">
      <c r="B223" s="83"/>
      <c r="C223" s="310">
        <v>56</v>
      </c>
      <c r="D223" s="310"/>
      <c r="E223" s="310"/>
      <c r="F223" s="310"/>
      <c r="G223" s="357" t="str">
        <f t="shared" si="22"/>
        <v/>
      </c>
      <c r="H223" s="358"/>
      <c r="I223" s="358"/>
      <c r="J223" s="358"/>
      <c r="K223" s="358"/>
      <c r="L223" s="359"/>
      <c r="M223" s="360"/>
      <c r="N223" s="360"/>
      <c r="O223" s="360"/>
      <c r="P223" s="360"/>
      <c r="Q223" s="360"/>
      <c r="R223" s="360"/>
      <c r="S223" s="360"/>
      <c r="T223" s="360"/>
      <c r="U223" s="360"/>
      <c r="V223" s="360"/>
      <c r="W223" s="360"/>
      <c r="X223" s="360"/>
      <c r="Y223" s="360"/>
      <c r="Z223" s="360"/>
      <c r="AA223" s="361" t="str">
        <f t="shared" si="23"/>
        <v/>
      </c>
      <c r="AB223" s="361"/>
      <c r="AC223" s="361"/>
      <c r="AD223" s="361"/>
      <c r="AE223" s="361"/>
      <c r="AF223" s="361"/>
      <c r="AG223" s="361"/>
      <c r="AH223" s="361" t="str">
        <f t="shared" si="24"/>
        <v/>
      </c>
      <c r="AI223" s="361"/>
      <c r="AJ223" s="361"/>
      <c r="AK223" s="361"/>
      <c r="AL223" s="361"/>
      <c r="AM223" s="361"/>
      <c r="AN223" s="361"/>
      <c r="AO223" s="362"/>
      <c r="AP223" s="362"/>
      <c r="AQ223" s="362"/>
      <c r="AR223" s="362"/>
      <c r="AS223" s="362"/>
      <c r="AT223" s="362"/>
      <c r="AU223" s="362"/>
      <c r="AV223" s="362"/>
      <c r="AW223" s="363"/>
      <c r="AX223" s="363"/>
      <c r="AY223" s="363"/>
      <c r="AZ223" s="338"/>
      <c r="BA223" s="339"/>
      <c r="BB223" s="311"/>
      <c r="BC223" s="312"/>
      <c r="BD223" s="312"/>
      <c r="BE223" s="313"/>
      <c r="BF223" s="314"/>
      <c r="BG223" s="314"/>
      <c r="BH223" s="314"/>
      <c r="BI223" s="314"/>
      <c r="BJ223" s="314"/>
      <c r="BK223" s="288"/>
      <c r="BL223" s="289"/>
      <c r="BM223" s="289"/>
      <c r="BN223" s="289"/>
      <c r="BO223" s="289"/>
      <c r="BP223" s="289"/>
      <c r="BQ223" s="290"/>
      <c r="BR223" s="315"/>
      <c r="BS223" s="316"/>
      <c r="BT223" s="316"/>
      <c r="BU223" s="316"/>
      <c r="BV223" s="316"/>
      <c r="BW223" s="317"/>
      <c r="BX223" s="349"/>
      <c r="BY223" s="350"/>
      <c r="BZ223" s="350"/>
      <c r="CA223" s="350"/>
      <c r="CB223" s="350"/>
      <c r="CC223" s="350"/>
      <c r="CD223" s="351"/>
      <c r="CE223" s="100"/>
      <c r="CF223" s="178" t="str">
        <f t="shared" si="25"/>
        <v/>
      </c>
    </row>
    <row r="224" spans="2:85" ht="25.9" customHeight="1">
      <c r="B224" s="83"/>
      <c r="C224" s="310">
        <v>57</v>
      </c>
      <c r="D224" s="310"/>
      <c r="E224" s="310"/>
      <c r="F224" s="364"/>
      <c r="G224" s="357" t="str">
        <f t="shared" si="22"/>
        <v/>
      </c>
      <c r="H224" s="358"/>
      <c r="I224" s="358"/>
      <c r="J224" s="358"/>
      <c r="K224" s="358"/>
      <c r="L224" s="359"/>
      <c r="M224" s="360"/>
      <c r="N224" s="360"/>
      <c r="O224" s="360"/>
      <c r="P224" s="360"/>
      <c r="Q224" s="360"/>
      <c r="R224" s="360"/>
      <c r="S224" s="360"/>
      <c r="T224" s="360"/>
      <c r="U224" s="360"/>
      <c r="V224" s="360"/>
      <c r="W224" s="360"/>
      <c r="X224" s="360"/>
      <c r="Y224" s="360"/>
      <c r="Z224" s="360"/>
      <c r="AA224" s="361" t="str">
        <f t="shared" si="23"/>
        <v/>
      </c>
      <c r="AB224" s="361"/>
      <c r="AC224" s="361"/>
      <c r="AD224" s="361"/>
      <c r="AE224" s="361"/>
      <c r="AF224" s="361"/>
      <c r="AG224" s="361"/>
      <c r="AH224" s="361" t="str">
        <f t="shared" si="24"/>
        <v/>
      </c>
      <c r="AI224" s="361"/>
      <c r="AJ224" s="361"/>
      <c r="AK224" s="361"/>
      <c r="AL224" s="361"/>
      <c r="AM224" s="361"/>
      <c r="AN224" s="361"/>
      <c r="AO224" s="362"/>
      <c r="AP224" s="362"/>
      <c r="AQ224" s="362"/>
      <c r="AR224" s="362"/>
      <c r="AS224" s="362"/>
      <c r="AT224" s="362"/>
      <c r="AU224" s="362"/>
      <c r="AV224" s="362"/>
      <c r="AW224" s="363"/>
      <c r="AX224" s="363"/>
      <c r="AY224" s="363"/>
      <c r="AZ224" s="338"/>
      <c r="BA224" s="339"/>
      <c r="BB224" s="311"/>
      <c r="BC224" s="312"/>
      <c r="BD224" s="312"/>
      <c r="BE224" s="313"/>
      <c r="BF224" s="314"/>
      <c r="BG224" s="314"/>
      <c r="BH224" s="314"/>
      <c r="BI224" s="314"/>
      <c r="BJ224" s="314"/>
      <c r="BK224" s="288"/>
      <c r="BL224" s="289"/>
      <c r="BM224" s="289"/>
      <c r="BN224" s="289"/>
      <c r="BO224" s="289"/>
      <c r="BP224" s="289"/>
      <c r="BQ224" s="290"/>
      <c r="BR224" s="315"/>
      <c r="BS224" s="316"/>
      <c r="BT224" s="316"/>
      <c r="BU224" s="316"/>
      <c r="BV224" s="316"/>
      <c r="BW224" s="317"/>
      <c r="BX224" s="349"/>
      <c r="BY224" s="350"/>
      <c r="BZ224" s="350"/>
      <c r="CA224" s="350"/>
      <c r="CB224" s="350"/>
      <c r="CC224" s="350"/>
      <c r="CD224" s="351"/>
      <c r="CE224" s="100"/>
      <c r="CF224" s="178" t="str">
        <f t="shared" si="25"/>
        <v/>
      </c>
    </row>
    <row r="225" spans="2:87" ht="25.9" customHeight="1">
      <c r="B225" s="83"/>
      <c r="C225" s="310">
        <v>58</v>
      </c>
      <c r="D225" s="310"/>
      <c r="E225" s="310"/>
      <c r="F225" s="310"/>
      <c r="G225" s="357" t="str">
        <f t="shared" si="22"/>
        <v/>
      </c>
      <c r="H225" s="358"/>
      <c r="I225" s="358"/>
      <c r="J225" s="358"/>
      <c r="K225" s="358"/>
      <c r="L225" s="359"/>
      <c r="M225" s="360"/>
      <c r="N225" s="360"/>
      <c r="O225" s="360"/>
      <c r="P225" s="360"/>
      <c r="Q225" s="360"/>
      <c r="R225" s="360"/>
      <c r="S225" s="360"/>
      <c r="T225" s="360"/>
      <c r="U225" s="360"/>
      <c r="V225" s="360"/>
      <c r="W225" s="360"/>
      <c r="X225" s="360"/>
      <c r="Y225" s="360"/>
      <c r="Z225" s="360"/>
      <c r="AA225" s="361" t="str">
        <f t="shared" si="23"/>
        <v/>
      </c>
      <c r="AB225" s="361"/>
      <c r="AC225" s="361"/>
      <c r="AD225" s="361"/>
      <c r="AE225" s="361"/>
      <c r="AF225" s="361"/>
      <c r="AG225" s="361"/>
      <c r="AH225" s="361" t="str">
        <f t="shared" si="24"/>
        <v/>
      </c>
      <c r="AI225" s="361"/>
      <c r="AJ225" s="361"/>
      <c r="AK225" s="361"/>
      <c r="AL225" s="361"/>
      <c r="AM225" s="361"/>
      <c r="AN225" s="361"/>
      <c r="AO225" s="362"/>
      <c r="AP225" s="362"/>
      <c r="AQ225" s="362"/>
      <c r="AR225" s="362"/>
      <c r="AS225" s="362"/>
      <c r="AT225" s="362"/>
      <c r="AU225" s="362"/>
      <c r="AV225" s="362"/>
      <c r="AW225" s="363"/>
      <c r="AX225" s="363"/>
      <c r="AY225" s="363"/>
      <c r="AZ225" s="338"/>
      <c r="BA225" s="339"/>
      <c r="BB225" s="311"/>
      <c r="BC225" s="312"/>
      <c r="BD225" s="312"/>
      <c r="BE225" s="313"/>
      <c r="BF225" s="314"/>
      <c r="BG225" s="314"/>
      <c r="BH225" s="314"/>
      <c r="BI225" s="314"/>
      <c r="BJ225" s="314"/>
      <c r="BK225" s="288"/>
      <c r="BL225" s="289"/>
      <c r="BM225" s="289"/>
      <c r="BN225" s="289"/>
      <c r="BO225" s="289"/>
      <c r="BP225" s="289"/>
      <c r="BQ225" s="290"/>
      <c r="BR225" s="315"/>
      <c r="BS225" s="316"/>
      <c r="BT225" s="316"/>
      <c r="BU225" s="316"/>
      <c r="BV225" s="316"/>
      <c r="BW225" s="317"/>
      <c r="BX225" s="349"/>
      <c r="BY225" s="350"/>
      <c r="BZ225" s="350"/>
      <c r="CA225" s="350"/>
      <c r="CB225" s="350"/>
      <c r="CC225" s="350"/>
      <c r="CD225" s="351"/>
      <c r="CE225" s="100"/>
      <c r="CF225" s="178" t="str">
        <f t="shared" si="25"/>
        <v/>
      </c>
    </row>
    <row r="226" spans="2:87" ht="25.9" customHeight="1">
      <c r="B226" s="83"/>
      <c r="C226" s="310">
        <v>59</v>
      </c>
      <c r="D226" s="310"/>
      <c r="E226" s="310"/>
      <c r="F226" s="364"/>
      <c r="G226" s="357" t="str">
        <f t="shared" si="22"/>
        <v/>
      </c>
      <c r="H226" s="358"/>
      <c r="I226" s="358"/>
      <c r="J226" s="358"/>
      <c r="K226" s="358"/>
      <c r="L226" s="359"/>
      <c r="M226" s="360"/>
      <c r="N226" s="360"/>
      <c r="O226" s="360"/>
      <c r="P226" s="360"/>
      <c r="Q226" s="360"/>
      <c r="R226" s="360"/>
      <c r="S226" s="360"/>
      <c r="T226" s="360"/>
      <c r="U226" s="360"/>
      <c r="V226" s="360"/>
      <c r="W226" s="360"/>
      <c r="X226" s="360"/>
      <c r="Y226" s="360"/>
      <c r="Z226" s="360"/>
      <c r="AA226" s="361" t="str">
        <f t="shared" si="23"/>
        <v/>
      </c>
      <c r="AB226" s="361"/>
      <c r="AC226" s="361"/>
      <c r="AD226" s="361"/>
      <c r="AE226" s="361"/>
      <c r="AF226" s="361"/>
      <c r="AG226" s="361"/>
      <c r="AH226" s="361" t="str">
        <f t="shared" si="24"/>
        <v/>
      </c>
      <c r="AI226" s="361"/>
      <c r="AJ226" s="361"/>
      <c r="AK226" s="361"/>
      <c r="AL226" s="361"/>
      <c r="AM226" s="361"/>
      <c r="AN226" s="361"/>
      <c r="AO226" s="362"/>
      <c r="AP226" s="362"/>
      <c r="AQ226" s="362"/>
      <c r="AR226" s="362"/>
      <c r="AS226" s="362"/>
      <c r="AT226" s="362"/>
      <c r="AU226" s="362"/>
      <c r="AV226" s="362"/>
      <c r="AW226" s="363"/>
      <c r="AX226" s="363"/>
      <c r="AY226" s="363"/>
      <c r="AZ226" s="338"/>
      <c r="BA226" s="339"/>
      <c r="BB226" s="311"/>
      <c r="BC226" s="312"/>
      <c r="BD226" s="312"/>
      <c r="BE226" s="313"/>
      <c r="BF226" s="314"/>
      <c r="BG226" s="314"/>
      <c r="BH226" s="314"/>
      <c r="BI226" s="314"/>
      <c r="BJ226" s="314"/>
      <c r="BK226" s="288"/>
      <c r="BL226" s="289"/>
      <c r="BM226" s="289"/>
      <c r="BN226" s="289"/>
      <c r="BO226" s="289"/>
      <c r="BP226" s="289"/>
      <c r="BQ226" s="290"/>
      <c r="BR226" s="315"/>
      <c r="BS226" s="316"/>
      <c r="BT226" s="316"/>
      <c r="BU226" s="316"/>
      <c r="BV226" s="316"/>
      <c r="BW226" s="317"/>
      <c r="BX226" s="349"/>
      <c r="BY226" s="350"/>
      <c r="BZ226" s="350"/>
      <c r="CA226" s="350"/>
      <c r="CB226" s="350"/>
      <c r="CC226" s="350"/>
      <c r="CD226" s="351"/>
      <c r="CE226" s="100"/>
      <c r="CF226" s="178" t="str">
        <f t="shared" si="25"/>
        <v/>
      </c>
    </row>
    <row r="227" spans="2:87" ht="25.9" customHeight="1">
      <c r="B227" s="83"/>
      <c r="C227" s="310">
        <v>60</v>
      </c>
      <c r="D227" s="310"/>
      <c r="E227" s="310"/>
      <c r="F227" s="310"/>
      <c r="G227" s="357" t="str">
        <f t="shared" si="22"/>
        <v/>
      </c>
      <c r="H227" s="358"/>
      <c r="I227" s="358"/>
      <c r="J227" s="358"/>
      <c r="K227" s="358"/>
      <c r="L227" s="359"/>
      <c r="M227" s="360"/>
      <c r="N227" s="360"/>
      <c r="O227" s="360"/>
      <c r="P227" s="360"/>
      <c r="Q227" s="360"/>
      <c r="R227" s="360"/>
      <c r="S227" s="360"/>
      <c r="T227" s="360"/>
      <c r="U227" s="360"/>
      <c r="V227" s="360"/>
      <c r="W227" s="360"/>
      <c r="X227" s="360"/>
      <c r="Y227" s="360"/>
      <c r="Z227" s="360"/>
      <c r="AA227" s="361" t="str">
        <f t="shared" si="23"/>
        <v/>
      </c>
      <c r="AB227" s="361"/>
      <c r="AC227" s="361"/>
      <c r="AD227" s="361"/>
      <c r="AE227" s="361"/>
      <c r="AF227" s="361"/>
      <c r="AG227" s="361"/>
      <c r="AH227" s="361" t="str">
        <f t="shared" si="24"/>
        <v/>
      </c>
      <c r="AI227" s="361"/>
      <c r="AJ227" s="361"/>
      <c r="AK227" s="361"/>
      <c r="AL227" s="361"/>
      <c r="AM227" s="361"/>
      <c r="AN227" s="361"/>
      <c r="AO227" s="362"/>
      <c r="AP227" s="362"/>
      <c r="AQ227" s="362"/>
      <c r="AR227" s="362"/>
      <c r="AS227" s="362"/>
      <c r="AT227" s="362"/>
      <c r="AU227" s="362"/>
      <c r="AV227" s="362"/>
      <c r="AW227" s="363"/>
      <c r="AX227" s="363"/>
      <c r="AY227" s="363"/>
      <c r="AZ227" s="338"/>
      <c r="BA227" s="339"/>
      <c r="BB227" s="311"/>
      <c r="BC227" s="312"/>
      <c r="BD227" s="312"/>
      <c r="BE227" s="313"/>
      <c r="BF227" s="314"/>
      <c r="BG227" s="314"/>
      <c r="BH227" s="314"/>
      <c r="BI227" s="314"/>
      <c r="BJ227" s="314"/>
      <c r="BK227" s="288"/>
      <c r="BL227" s="289"/>
      <c r="BM227" s="289"/>
      <c r="BN227" s="289"/>
      <c r="BO227" s="289"/>
      <c r="BP227" s="289"/>
      <c r="BQ227" s="290"/>
      <c r="BR227" s="315"/>
      <c r="BS227" s="316"/>
      <c r="BT227" s="316"/>
      <c r="BU227" s="316"/>
      <c r="BV227" s="316"/>
      <c r="BW227" s="317"/>
      <c r="BX227" s="349"/>
      <c r="BY227" s="350"/>
      <c r="BZ227" s="350"/>
      <c r="CA227" s="350"/>
      <c r="CB227" s="350"/>
      <c r="CC227" s="350"/>
      <c r="CD227" s="351"/>
      <c r="CE227" s="100"/>
      <c r="CF227" s="178" t="str">
        <f t="shared" si="25"/>
        <v/>
      </c>
    </row>
    <row r="228" spans="2:87" ht="25.9" customHeight="1">
      <c r="B228" s="83"/>
      <c r="C228" s="310" t="s">
        <v>27</v>
      </c>
      <c r="D228" s="310"/>
      <c r="E228" s="310"/>
      <c r="F228" s="310"/>
      <c r="G228" s="326"/>
      <c r="H228" s="327"/>
      <c r="I228" s="327"/>
      <c r="J228" s="327"/>
      <c r="K228" s="327"/>
      <c r="L228" s="328"/>
      <c r="M228" s="329" t="str">
        <f>IF($M$40="","",$M$40)</f>
        <v/>
      </c>
      <c r="N228" s="330"/>
      <c r="O228" s="330"/>
      <c r="P228" s="330"/>
      <c r="Q228" s="330"/>
      <c r="R228" s="330"/>
      <c r="S228" s="330"/>
      <c r="T228" s="330"/>
      <c r="U228" s="330"/>
      <c r="V228" s="330"/>
      <c r="W228" s="330"/>
      <c r="X228" s="330"/>
      <c r="Y228" s="330"/>
      <c r="Z228" s="331"/>
      <c r="AA228" s="307" t="str">
        <f>IF($AA$40="","",$AA$40)</f>
        <v/>
      </c>
      <c r="AB228" s="308"/>
      <c r="AC228" s="308"/>
      <c r="AD228" s="308"/>
      <c r="AE228" s="308"/>
      <c r="AF228" s="308"/>
      <c r="AG228" s="308"/>
      <c r="AH228" s="308"/>
      <c r="AI228" s="308"/>
      <c r="AJ228" s="308"/>
      <c r="AK228" s="308"/>
      <c r="AL228" s="308"/>
      <c r="AM228" s="308"/>
      <c r="AN228" s="309"/>
      <c r="AO228" s="352"/>
      <c r="AP228" s="352"/>
      <c r="AQ228" s="352"/>
      <c r="AR228" s="352"/>
      <c r="AS228" s="352"/>
      <c r="AT228" s="352"/>
      <c r="AU228" s="352"/>
      <c r="AV228" s="352"/>
      <c r="AW228" s="353"/>
      <c r="AX228" s="353"/>
      <c r="AY228" s="353"/>
      <c r="AZ228" s="354"/>
      <c r="BA228" s="355"/>
      <c r="BB228" s="355"/>
      <c r="BC228" s="355"/>
      <c r="BD228" s="355"/>
      <c r="BE228" s="355"/>
      <c r="BF228" s="356"/>
      <c r="BG228" s="356"/>
      <c r="BH228" s="356"/>
      <c r="BI228" s="356"/>
      <c r="BJ228" s="356"/>
      <c r="BK228" s="291"/>
      <c r="BL228" s="292"/>
      <c r="BM228" s="292"/>
      <c r="BN228" s="292"/>
      <c r="BO228" s="292"/>
      <c r="BP228" s="292"/>
      <c r="BQ228" s="293"/>
      <c r="BR228" s="291"/>
      <c r="BS228" s="292"/>
      <c r="BT228" s="292"/>
      <c r="BU228" s="292"/>
      <c r="BV228" s="292"/>
      <c r="BW228" s="293"/>
      <c r="BX228" s="291"/>
      <c r="BY228" s="292"/>
      <c r="BZ228" s="292"/>
      <c r="CA228" s="292"/>
      <c r="CB228" s="292"/>
      <c r="CC228" s="292"/>
      <c r="CD228" s="293"/>
      <c r="CE228" s="102"/>
    </row>
    <row r="229" spans="2:87" ht="23.45" customHeight="1">
      <c r="B229" s="83"/>
      <c r="C229" s="294" t="s">
        <v>190</v>
      </c>
      <c r="D229" s="295"/>
      <c r="E229" s="295"/>
      <c r="F229" s="296"/>
      <c r="G229" s="326"/>
      <c r="H229" s="327"/>
      <c r="I229" s="327"/>
      <c r="J229" s="327"/>
      <c r="K229" s="327"/>
      <c r="L229" s="328"/>
      <c r="M229" s="335" t="s">
        <v>103</v>
      </c>
      <c r="N229" s="336"/>
      <c r="O229" s="336"/>
      <c r="P229" s="336"/>
      <c r="Q229" s="336"/>
      <c r="R229" s="336"/>
      <c r="S229" s="336"/>
      <c r="T229" s="336"/>
      <c r="U229" s="336"/>
      <c r="V229" s="336"/>
      <c r="W229" s="336"/>
      <c r="X229" s="336"/>
      <c r="Y229" s="336"/>
      <c r="Z229" s="337"/>
      <c r="AA229" s="311" t="s">
        <v>43</v>
      </c>
      <c r="AB229" s="338"/>
      <c r="AC229" s="338"/>
      <c r="AD229" s="338"/>
      <c r="AE229" s="338"/>
      <c r="AF229" s="338"/>
      <c r="AG229" s="338"/>
      <c r="AH229" s="338"/>
      <c r="AI229" s="338"/>
      <c r="AJ229" s="338"/>
      <c r="AK229" s="338"/>
      <c r="AL229" s="338"/>
      <c r="AM229" s="338"/>
      <c r="AN229" s="339"/>
      <c r="AO229" s="340" t="s">
        <v>191</v>
      </c>
      <c r="AP229" s="341"/>
      <c r="AQ229" s="341"/>
      <c r="AR229" s="341"/>
      <c r="AS229" s="341"/>
      <c r="AT229" s="341"/>
      <c r="AU229" s="341"/>
      <c r="AV229" s="341"/>
      <c r="AW229" s="441" t="s">
        <v>70</v>
      </c>
      <c r="AX229" s="442"/>
      <c r="AY229" s="442"/>
      <c r="AZ229" s="442"/>
      <c r="BA229" s="442"/>
      <c r="BB229" s="345" t="s">
        <v>199</v>
      </c>
      <c r="BC229" s="345"/>
      <c r="BD229" s="345"/>
      <c r="BE229" s="345"/>
      <c r="BF229" s="346">
        <f>SUM('陸上1（総括申込書）'!$J$17:$J$18)</f>
        <v>0</v>
      </c>
      <c r="BG229" s="346"/>
      <c r="BH229" s="346"/>
      <c r="BI229" s="346"/>
      <c r="BJ229" s="346"/>
      <c r="BK229" s="323" t="s">
        <v>368</v>
      </c>
      <c r="BL229" s="323"/>
      <c r="BM229" s="346">
        <f>SUM('陸上1（総括申込書）'!$K$17:$K$18)</f>
        <v>0</v>
      </c>
      <c r="BN229" s="346"/>
      <c r="BO229" s="346"/>
      <c r="BP229" s="346"/>
      <c r="BQ229" s="346"/>
      <c r="BR229" s="346"/>
      <c r="BS229" s="323" t="s">
        <v>39</v>
      </c>
      <c r="BT229" s="323"/>
      <c r="BV229" s="323"/>
      <c r="BW229" s="324">
        <f>SUM($BM$41:$BR$47)</f>
        <v>0</v>
      </c>
      <c r="BX229" s="324"/>
      <c r="BY229" s="324"/>
      <c r="BZ229" s="324"/>
      <c r="CA229" s="324"/>
      <c r="CB229" s="324"/>
      <c r="CC229" s="323" t="s">
        <v>39</v>
      </c>
      <c r="CD229" s="323"/>
      <c r="CE229" s="100"/>
    </row>
    <row r="230" spans="2:87" ht="25.9" customHeight="1">
      <c r="B230" s="83"/>
      <c r="C230" s="332"/>
      <c r="D230" s="333"/>
      <c r="E230" s="333"/>
      <c r="F230" s="334"/>
      <c r="G230" s="326"/>
      <c r="H230" s="327"/>
      <c r="I230" s="327"/>
      <c r="J230" s="327"/>
      <c r="K230" s="327"/>
      <c r="L230" s="328"/>
      <c r="M230" s="329" t="str">
        <f>IF(基本入力!$I$41="","",基本入力!$I$41)</f>
        <v/>
      </c>
      <c r="N230" s="330"/>
      <c r="O230" s="330"/>
      <c r="P230" s="330"/>
      <c r="Q230" s="330"/>
      <c r="R230" s="330"/>
      <c r="S230" s="330"/>
      <c r="T230" s="330"/>
      <c r="U230" s="330"/>
      <c r="V230" s="330"/>
      <c r="W230" s="330"/>
      <c r="X230" s="330"/>
      <c r="Y230" s="330"/>
      <c r="Z230" s="331"/>
      <c r="AA230" s="307" t="str">
        <f>IF(基本入力!$Y$41="","",基本入力!$Y$41)</f>
        <v/>
      </c>
      <c r="AB230" s="308"/>
      <c r="AC230" s="308"/>
      <c r="AD230" s="308"/>
      <c r="AE230" s="308"/>
      <c r="AF230" s="308"/>
      <c r="AG230" s="308"/>
      <c r="AH230" s="308"/>
      <c r="AI230" s="308"/>
      <c r="AJ230" s="308"/>
      <c r="AK230" s="308"/>
      <c r="AL230" s="308"/>
      <c r="AM230" s="308"/>
      <c r="AN230" s="309"/>
      <c r="AO230" s="310" t="str">
        <f>IF(基本入力!$AR$41="","",基本入力!$AR$41)</f>
        <v/>
      </c>
      <c r="AP230" s="310"/>
      <c r="AQ230" s="310"/>
      <c r="AR230" s="310"/>
      <c r="AS230" s="310"/>
      <c r="AT230" s="310"/>
      <c r="AU230" s="310"/>
      <c r="AV230" s="310"/>
      <c r="AW230" s="12"/>
      <c r="AX230" s="12"/>
      <c r="AY230" s="12"/>
      <c r="AZ230" s="12"/>
      <c r="BA230" s="12"/>
      <c r="BB230" s="347" t="s">
        <v>23</v>
      </c>
      <c r="BC230" s="347"/>
      <c r="BD230" s="347"/>
      <c r="BE230" s="347"/>
      <c r="BF230" s="348">
        <f>SUM('陸上1（総括申込書）'!$J$19:$J$20)</f>
        <v>0</v>
      </c>
      <c r="BG230" s="348"/>
      <c r="BH230" s="348"/>
      <c r="BI230" s="348"/>
      <c r="BJ230" s="348"/>
      <c r="BK230" s="303" t="s">
        <v>368</v>
      </c>
      <c r="BL230" s="303"/>
      <c r="BM230" s="346">
        <f>SUM('陸上1（総括申込書）'!$K$19:$K$20)</f>
        <v>0</v>
      </c>
      <c r="BN230" s="346"/>
      <c r="BO230" s="346"/>
      <c r="BP230" s="346"/>
      <c r="BQ230" s="346"/>
      <c r="BR230" s="346"/>
      <c r="BS230" s="303" t="s">
        <v>39</v>
      </c>
      <c r="BT230" s="303"/>
      <c r="BV230" s="303"/>
      <c r="BW230" s="325"/>
      <c r="BX230" s="325"/>
      <c r="BY230" s="325"/>
      <c r="BZ230" s="325"/>
      <c r="CA230" s="325"/>
      <c r="CB230" s="325"/>
      <c r="CC230" s="303"/>
      <c r="CD230" s="303"/>
      <c r="CE230" s="84"/>
      <c r="CI230" s="179"/>
    </row>
    <row r="231" spans="2:87" ht="25.9" customHeight="1">
      <c r="B231" s="83"/>
      <c r="C231" s="297"/>
      <c r="D231" s="298"/>
      <c r="E231" s="298"/>
      <c r="F231" s="299"/>
      <c r="G231" s="342"/>
      <c r="H231" s="343"/>
      <c r="I231" s="343"/>
      <c r="J231" s="343"/>
      <c r="K231" s="343"/>
      <c r="L231" s="344"/>
      <c r="M231" s="329" t="str">
        <f>IF(基本入力!$I$43="","",基本入力!$I$43)</f>
        <v/>
      </c>
      <c r="N231" s="330"/>
      <c r="O231" s="330"/>
      <c r="P231" s="330"/>
      <c r="Q231" s="330"/>
      <c r="R231" s="330"/>
      <c r="S231" s="330"/>
      <c r="T231" s="330"/>
      <c r="U231" s="330"/>
      <c r="V231" s="330"/>
      <c r="W231" s="330"/>
      <c r="X231" s="330"/>
      <c r="Y231" s="330"/>
      <c r="Z231" s="331"/>
      <c r="AA231" s="307" t="str">
        <f>IF(基本入力!$Y$43="","",基本入力!$Y$43)</f>
        <v/>
      </c>
      <c r="AB231" s="308"/>
      <c r="AC231" s="308"/>
      <c r="AD231" s="308"/>
      <c r="AE231" s="308"/>
      <c r="AF231" s="308"/>
      <c r="AG231" s="308"/>
      <c r="AH231" s="308"/>
      <c r="AI231" s="308"/>
      <c r="AJ231" s="308"/>
      <c r="AK231" s="308"/>
      <c r="AL231" s="308"/>
      <c r="AM231" s="308"/>
      <c r="AN231" s="309"/>
      <c r="AO231" s="310" t="str">
        <f>IF(基本入力!$AR$43="","",基本入力!$AR$43)</f>
        <v/>
      </c>
      <c r="AP231" s="310"/>
      <c r="AQ231" s="310"/>
      <c r="AR231" s="310"/>
      <c r="AS231" s="310"/>
      <c r="AT231" s="310"/>
      <c r="AU231" s="310"/>
      <c r="AV231" s="310"/>
      <c r="BB231" s="347" t="s">
        <v>109</v>
      </c>
      <c r="BC231" s="347"/>
      <c r="BD231" s="347"/>
      <c r="BE231" s="347"/>
      <c r="BF231" s="348">
        <f>SUM('陸上1（総括申込書）'!$J$21:$J$22)</f>
        <v>0</v>
      </c>
      <c r="BG231" s="348"/>
      <c r="BH231" s="348"/>
      <c r="BI231" s="348"/>
      <c r="BJ231" s="348"/>
      <c r="BK231" s="303" t="s">
        <v>368</v>
      </c>
      <c r="BL231" s="303"/>
      <c r="BM231" s="346">
        <f>SUM('陸上1（総括申込書）'!$K$21:$K$22)</f>
        <v>0</v>
      </c>
      <c r="BN231" s="346"/>
      <c r="BO231" s="346"/>
      <c r="BP231" s="346"/>
      <c r="BQ231" s="346"/>
      <c r="BR231" s="346"/>
      <c r="BS231" s="303" t="s">
        <v>39</v>
      </c>
      <c r="BT231" s="303"/>
      <c r="CE231" s="84"/>
    </row>
    <row r="232" spans="2:87" ht="6" customHeight="1">
      <c r="B232" s="83"/>
      <c r="BB232" s="347" t="s">
        <v>369</v>
      </c>
      <c r="BC232" s="347"/>
      <c r="BD232" s="347"/>
      <c r="BE232" s="347"/>
      <c r="BF232" s="446">
        <f>SUM('陸上1（総括申込書）'!$J$23:$J$24)</f>
        <v>0</v>
      </c>
      <c r="BG232" s="446"/>
      <c r="BH232" s="446"/>
      <c r="BI232" s="446"/>
      <c r="BJ232" s="446"/>
      <c r="BK232" s="303" t="s">
        <v>368</v>
      </c>
      <c r="BL232" s="303"/>
      <c r="BM232" s="443">
        <f>SUM('陸上1（総括申込書）'!$K$23:$K$24)</f>
        <v>0</v>
      </c>
      <c r="BN232" s="443"/>
      <c r="BO232" s="443"/>
      <c r="BP232" s="443"/>
      <c r="BQ232" s="443"/>
      <c r="BR232" s="443"/>
      <c r="BS232" s="303" t="s">
        <v>39</v>
      </c>
      <c r="BT232" s="303"/>
      <c r="CE232" s="101"/>
    </row>
    <row r="233" spans="2:87" ht="18" customHeight="1">
      <c r="B233" s="83"/>
      <c r="BB233" s="347"/>
      <c r="BC233" s="347"/>
      <c r="BD233" s="347"/>
      <c r="BE233" s="347"/>
      <c r="BF233" s="348"/>
      <c r="BG233" s="348"/>
      <c r="BH233" s="348"/>
      <c r="BI233" s="348"/>
      <c r="BJ233" s="348"/>
      <c r="BK233" s="303"/>
      <c r="BL233" s="303"/>
      <c r="BM233" s="348"/>
      <c r="BN233" s="348"/>
      <c r="BO233" s="348"/>
      <c r="BP233" s="348"/>
      <c r="BQ233" s="348"/>
      <c r="BR233" s="348"/>
      <c r="BS233" s="303"/>
      <c r="BT233" s="303"/>
      <c r="CE233" s="84"/>
    </row>
    <row r="234" spans="2:87" ht="6" customHeight="1">
      <c r="B234" s="83"/>
      <c r="BB234" s="347" t="s">
        <v>370</v>
      </c>
      <c r="BC234" s="347"/>
      <c r="BD234" s="347"/>
      <c r="BE234" s="347"/>
      <c r="BF234" s="443">
        <f>IF('陸上1（総括申込書）'!$J$25="","",'陸上1（総括申込書）'!$J$25)</f>
        <v>0</v>
      </c>
      <c r="BG234" s="443"/>
      <c r="BH234" s="443"/>
      <c r="BI234" s="443"/>
      <c r="BJ234" s="443"/>
      <c r="BK234" s="303" t="s">
        <v>368</v>
      </c>
      <c r="BL234" s="303"/>
      <c r="BM234" s="444" t="str">
        <f>IF('陸上1（総括申込書）'!$K$25=0,"",'陸上1（総括申込書）'!$K$25)</f>
        <v>-</v>
      </c>
      <c r="BN234" s="444"/>
      <c r="BO234" s="444"/>
      <c r="BP234" s="444"/>
      <c r="BQ234" s="444"/>
      <c r="BR234" s="444"/>
      <c r="BS234" s="303" t="s">
        <v>39</v>
      </c>
      <c r="BT234" s="303"/>
      <c r="CE234" s="84"/>
    </row>
    <row r="235" spans="2:87" ht="18" customHeight="1">
      <c r="B235" s="83"/>
      <c r="C235" s="320" t="str">
        <f>IF($C$47="","",$C$47)</f>
        <v/>
      </c>
      <c r="D235" s="320"/>
      <c r="E235" s="320"/>
      <c r="F235" s="320"/>
      <c r="G235" s="320"/>
      <c r="H235" s="320"/>
      <c r="I235" s="320"/>
      <c r="J235" s="320"/>
      <c r="K235" s="320"/>
      <c r="L235" s="320"/>
      <c r="M235" s="320"/>
      <c r="N235" s="320"/>
      <c r="O235" s="320"/>
      <c r="P235" s="320"/>
      <c r="Q235" s="320"/>
      <c r="R235" s="320"/>
      <c r="S235" s="320"/>
      <c r="BB235" s="347"/>
      <c r="BC235" s="347"/>
      <c r="BD235" s="347"/>
      <c r="BE235" s="347"/>
      <c r="BF235" s="348"/>
      <c r="BG235" s="348"/>
      <c r="BH235" s="348"/>
      <c r="BI235" s="348"/>
      <c r="BJ235" s="348"/>
      <c r="BK235" s="303"/>
      <c r="BL235" s="303"/>
      <c r="BM235" s="445"/>
      <c r="BN235" s="445"/>
      <c r="BO235" s="445"/>
      <c r="BP235" s="445"/>
      <c r="BQ235" s="445"/>
      <c r="BR235" s="445"/>
      <c r="BS235" s="303"/>
      <c r="BT235" s="303"/>
      <c r="CE235" s="84"/>
    </row>
    <row r="236" spans="2:87" ht="18" customHeight="1">
      <c r="B236" s="83"/>
      <c r="C236" s="321" t="s">
        <v>192</v>
      </c>
      <c r="D236" s="321"/>
      <c r="E236" s="321"/>
      <c r="F236" s="321"/>
      <c r="G236" s="321"/>
      <c r="H236" s="321"/>
      <c r="I236" s="321"/>
      <c r="J236" s="321"/>
      <c r="K236" s="321"/>
      <c r="L236" s="321"/>
      <c r="M236" s="321"/>
      <c r="N236" s="321"/>
      <c r="O236" s="321"/>
      <c r="P236" s="321"/>
      <c r="Q236" s="321"/>
      <c r="R236" s="321"/>
      <c r="S236" s="321"/>
      <c r="T236" s="321"/>
      <c r="U236" s="321"/>
      <c r="V236" s="321"/>
      <c r="W236" s="321"/>
      <c r="X236" s="321"/>
      <c r="Z236" s="322" t="s">
        <v>193</v>
      </c>
      <c r="AA236" s="322"/>
      <c r="AB236" s="13"/>
      <c r="CE236" s="84"/>
    </row>
    <row r="237" spans="2:87" ht="18" customHeight="1">
      <c r="B237" s="83"/>
      <c r="C237" s="321" t="s">
        <v>66</v>
      </c>
      <c r="D237" s="321"/>
      <c r="E237" s="321"/>
      <c r="F237" s="321"/>
      <c r="G237" s="321"/>
      <c r="H237" s="321"/>
      <c r="I237" s="321"/>
      <c r="J237" s="321"/>
      <c r="K237" s="321"/>
      <c r="L237" s="321"/>
      <c r="M237" s="321"/>
      <c r="N237" s="321"/>
      <c r="O237" s="321"/>
      <c r="P237" s="321"/>
      <c r="Q237" s="321"/>
      <c r="R237" s="321"/>
      <c r="S237" s="321"/>
      <c r="T237" s="321"/>
      <c r="U237" s="321"/>
      <c r="V237" s="321"/>
      <c r="W237" s="321"/>
      <c r="X237" s="321"/>
      <c r="Z237" s="322" t="s">
        <v>193</v>
      </c>
      <c r="AA237" s="322"/>
      <c r="AB237" s="13"/>
      <c r="CE237" s="84"/>
    </row>
    <row r="238" spans="2:87" ht="6" customHeight="1">
      <c r="B238" s="83"/>
      <c r="CE238" s="84"/>
    </row>
    <row r="239" spans="2:87" ht="31.9" customHeight="1">
      <c r="B239" s="83"/>
      <c r="R239" s="304" t="str">
        <f>IF($AN$18="","",$AN$18)</f>
        <v/>
      </c>
      <c r="S239" s="304"/>
      <c r="T239" s="304"/>
      <c r="U239" s="304"/>
      <c r="V239" s="304"/>
      <c r="W239" s="304"/>
      <c r="X239" s="304"/>
      <c r="Y239" s="304"/>
      <c r="Z239" s="304"/>
      <c r="AA239" s="304"/>
      <c r="AB239" s="304"/>
      <c r="AC239" s="304"/>
      <c r="AD239" s="39"/>
      <c r="AE239" s="305" t="s">
        <v>201</v>
      </c>
      <c r="AF239" s="305"/>
      <c r="AG239" s="305"/>
      <c r="AH239" s="305"/>
      <c r="AI239" s="305"/>
      <c r="AJ239" s="305"/>
      <c r="AK239" s="305"/>
      <c r="AL239" s="305"/>
      <c r="AM239" s="305"/>
      <c r="AN239" s="305"/>
      <c r="AO239" s="305"/>
      <c r="AP239" s="305"/>
      <c r="AQ239" s="305"/>
      <c r="AR239" s="305"/>
      <c r="AS239" s="305"/>
      <c r="AT239" s="305"/>
      <c r="AU239" s="12"/>
      <c r="AV239" s="306" t="str">
        <f>IF($AV$51="","",$AV$51)</f>
        <v/>
      </c>
      <c r="AW239" s="306"/>
      <c r="AX239" s="306"/>
      <c r="AY239" s="306"/>
      <c r="AZ239" s="306"/>
      <c r="BA239" s="306"/>
      <c r="BB239" s="306"/>
      <c r="BC239" s="306"/>
      <c r="BD239" s="306"/>
      <c r="BE239" s="306"/>
      <c r="BF239" s="306"/>
      <c r="BG239" s="306"/>
      <c r="BH239" s="306"/>
      <c r="BI239" s="306"/>
      <c r="BJ239" s="306"/>
      <c r="BK239" s="306"/>
      <c r="BL239" s="306"/>
      <c r="BM239" s="306"/>
      <c r="BN239" s="306"/>
      <c r="BO239" s="306"/>
      <c r="BP239" s="306"/>
      <c r="BQ239" s="306"/>
      <c r="BR239" s="306"/>
      <c r="BS239" s="306"/>
      <c r="BT239" s="306"/>
      <c r="BV239" s="322"/>
      <c r="BW239" s="322"/>
      <c r="CE239" s="84"/>
    </row>
    <row r="240" spans="2:87" ht="6" customHeight="1">
      <c r="B240" s="83"/>
      <c r="R240" s="40"/>
      <c r="S240" s="40"/>
      <c r="T240" s="40"/>
      <c r="U240" s="40"/>
      <c r="V240" s="40"/>
      <c r="W240" s="40"/>
      <c r="X240" s="40"/>
      <c r="Y240" s="40"/>
      <c r="Z240" s="40"/>
      <c r="AA240" s="40"/>
      <c r="AB240" s="40"/>
      <c r="AC240" s="40"/>
      <c r="AD240" s="40"/>
      <c r="AE240" s="12"/>
      <c r="AF240" s="12"/>
      <c r="AG240" s="12"/>
      <c r="AH240" s="12"/>
      <c r="AI240" s="12"/>
      <c r="AJ240" s="12"/>
      <c r="AK240" s="12"/>
      <c r="AL240" s="12"/>
      <c r="AM240" s="12"/>
      <c r="AN240" s="12"/>
      <c r="AO240" s="12"/>
      <c r="AP240" s="12"/>
      <c r="AQ240" s="12"/>
      <c r="AR240" s="12"/>
      <c r="AS240" s="12"/>
      <c r="AT240" s="12"/>
      <c r="AU240" s="12"/>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CE240" s="84"/>
    </row>
    <row r="241" spans="2:84" ht="31.9" customHeight="1">
      <c r="B241" s="83"/>
      <c r="R241" s="304" t="str">
        <f>IF($AN$18="","",$AN$18)</f>
        <v/>
      </c>
      <c r="S241" s="304"/>
      <c r="T241" s="304"/>
      <c r="U241" s="304"/>
      <c r="V241" s="304"/>
      <c r="W241" s="304"/>
      <c r="X241" s="304"/>
      <c r="Y241" s="304"/>
      <c r="Z241" s="304"/>
      <c r="AA241" s="304"/>
      <c r="AB241" s="304"/>
      <c r="AC241" s="304"/>
      <c r="AD241" s="39"/>
      <c r="AE241" s="305" t="s">
        <v>40</v>
      </c>
      <c r="AF241" s="305"/>
      <c r="AG241" s="305"/>
      <c r="AH241" s="305"/>
      <c r="AI241" s="305"/>
      <c r="AJ241" s="305"/>
      <c r="AK241" s="305"/>
      <c r="AL241" s="305"/>
      <c r="AM241" s="305"/>
      <c r="AN241" s="305"/>
      <c r="AO241" s="305"/>
      <c r="AP241" s="305"/>
      <c r="AQ241" s="305"/>
      <c r="AR241" s="305"/>
      <c r="AS241" s="305"/>
      <c r="AT241" s="305"/>
      <c r="AU241" s="12"/>
      <c r="AV241" s="306" t="str">
        <f>IF($AV$53="","",$AV$53)</f>
        <v/>
      </c>
      <c r="AW241" s="306"/>
      <c r="AX241" s="306"/>
      <c r="AY241" s="306"/>
      <c r="AZ241" s="306"/>
      <c r="BA241" s="306"/>
      <c r="BB241" s="306"/>
      <c r="BC241" s="306"/>
      <c r="BD241" s="306"/>
      <c r="BE241" s="306"/>
      <c r="BF241" s="306"/>
      <c r="BG241" s="306"/>
      <c r="BH241" s="306"/>
      <c r="BI241" s="306"/>
      <c r="BJ241" s="306"/>
      <c r="BK241" s="306"/>
      <c r="BL241" s="306"/>
      <c r="BM241" s="306"/>
      <c r="BN241" s="306"/>
      <c r="BO241" s="306"/>
      <c r="BP241" s="306"/>
      <c r="BQ241" s="306"/>
      <c r="BR241" s="306"/>
      <c r="BS241" s="306"/>
      <c r="BT241" s="306"/>
      <c r="BV241" s="322"/>
      <c r="BW241" s="322"/>
      <c r="CE241" s="84"/>
    </row>
    <row r="242" spans="2:84">
      <c r="B242" s="83"/>
      <c r="CE242" s="84"/>
    </row>
    <row r="243" spans="2:84">
      <c r="B243" s="83"/>
      <c r="CE243" s="84"/>
    </row>
    <row r="244" spans="2:84">
      <c r="B244" s="83"/>
      <c r="CE244" s="84"/>
    </row>
    <row r="245" spans="2:84">
      <c r="B245" s="83"/>
      <c r="CE245" s="84"/>
    </row>
    <row r="246" spans="2:84">
      <c r="B246" s="83"/>
      <c r="CE246" s="84"/>
    </row>
    <row r="247" spans="2:84">
      <c r="B247" s="83"/>
      <c r="CE247" s="84"/>
    </row>
    <row r="248" spans="2:84">
      <c r="B248" s="83"/>
      <c r="CE248" s="84"/>
    </row>
    <row r="249" spans="2:84" ht="20.25" customHeight="1">
      <c r="B249" s="83"/>
      <c r="C249" s="389"/>
      <c r="D249" s="389"/>
      <c r="E249" s="389"/>
      <c r="F249" s="389"/>
      <c r="G249" s="389"/>
      <c r="H249" s="389"/>
      <c r="I249" s="389"/>
      <c r="J249" s="389"/>
      <c r="K249" s="389"/>
      <c r="L249" s="389"/>
      <c r="M249" s="389"/>
      <c r="N249" s="389"/>
      <c r="O249" s="389"/>
      <c r="P249" s="389"/>
      <c r="Q249" s="389"/>
      <c r="R249" s="389"/>
      <c r="BZ249" s="390" t="s">
        <v>221</v>
      </c>
      <c r="CA249" s="390"/>
      <c r="CB249" s="390"/>
      <c r="CC249" s="390"/>
      <c r="CD249" s="390"/>
      <c r="CE249" s="94"/>
    </row>
    <row r="250" spans="2:84" ht="21.75" customHeight="1">
      <c r="B250" s="83"/>
      <c r="C250" s="389"/>
      <c r="D250" s="389"/>
      <c r="E250" s="389"/>
      <c r="F250" s="389"/>
      <c r="G250" s="389"/>
      <c r="H250" s="389"/>
      <c r="I250" s="389"/>
      <c r="J250" s="389"/>
      <c r="K250" s="389"/>
      <c r="L250" s="389"/>
      <c r="M250" s="389"/>
      <c r="N250" s="389"/>
      <c r="O250" s="389"/>
      <c r="P250" s="389"/>
      <c r="Q250" s="389"/>
      <c r="R250" s="389"/>
      <c r="CE250" s="84"/>
    </row>
    <row r="251" spans="2:84" ht="21" customHeight="1">
      <c r="B251" s="83"/>
      <c r="C251" s="425" t="str">
        <f>IF($C$16="","",$C$16)</f>
        <v>第51回広島県民スポーツ大会　陸上競技参加者名簿</v>
      </c>
      <c r="D251" s="425"/>
      <c r="E251" s="425"/>
      <c r="F251" s="425"/>
      <c r="G251" s="425"/>
      <c r="H251" s="425"/>
      <c r="I251" s="425"/>
      <c r="J251" s="425"/>
      <c r="K251" s="425"/>
      <c r="L251" s="425"/>
      <c r="M251" s="425"/>
      <c r="N251" s="425"/>
      <c r="O251" s="425"/>
      <c r="P251" s="425"/>
      <c r="Q251" s="425"/>
      <c r="R251" s="425"/>
      <c r="S251" s="425"/>
      <c r="T251" s="425"/>
      <c r="U251" s="425"/>
      <c r="V251" s="425"/>
      <c r="W251" s="425"/>
      <c r="X251" s="425"/>
      <c r="Y251" s="425"/>
      <c r="Z251" s="425"/>
      <c r="AA251" s="425"/>
      <c r="AB251" s="425"/>
      <c r="AC251" s="425"/>
      <c r="AD251" s="425"/>
      <c r="AE251" s="425"/>
      <c r="AF251" s="425"/>
      <c r="AG251" s="425"/>
      <c r="AH251" s="425"/>
      <c r="AI251" s="425"/>
      <c r="AJ251" s="425"/>
      <c r="AK251" s="425"/>
      <c r="AL251" s="425"/>
      <c r="AM251" s="425"/>
      <c r="AN251" s="425"/>
      <c r="AO251" s="425"/>
      <c r="AP251" s="425"/>
      <c r="AQ251" s="425"/>
      <c r="AR251" s="425"/>
      <c r="AS251" s="425"/>
      <c r="AT251" s="425"/>
      <c r="AU251" s="425"/>
      <c r="AV251" s="425"/>
      <c r="AW251" s="425"/>
      <c r="AX251" s="425"/>
      <c r="AY251" s="425"/>
      <c r="AZ251" s="425"/>
      <c r="BA251" s="425"/>
      <c r="BB251" s="425"/>
      <c r="BC251" s="425"/>
      <c r="BD251" s="425"/>
      <c r="BE251" s="425"/>
      <c r="BF251" s="425"/>
      <c r="BG251" s="425"/>
      <c r="BH251" s="425"/>
      <c r="BI251" s="425"/>
      <c r="BJ251" s="425"/>
      <c r="BK251" s="425"/>
      <c r="BL251" s="425"/>
      <c r="BM251" s="425"/>
      <c r="BN251" s="425"/>
      <c r="BO251" s="425"/>
      <c r="BP251" s="425"/>
      <c r="BQ251" s="425"/>
      <c r="BR251" s="425"/>
      <c r="BS251" s="425"/>
      <c r="BT251" s="425"/>
      <c r="BU251" s="425"/>
      <c r="BV251" s="425"/>
      <c r="BW251" s="425"/>
      <c r="BX251" s="425"/>
      <c r="BY251" s="425"/>
      <c r="BZ251" s="425"/>
      <c r="CA251" s="425"/>
      <c r="CB251" s="425"/>
      <c r="CC251" s="425"/>
      <c r="CD251" s="425"/>
      <c r="CE251" s="95"/>
    </row>
    <row r="252" spans="2:84" ht="10.5" customHeight="1">
      <c r="B252" s="83"/>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95"/>
    </row>
    <row r="253" spans="2:84" ht="24.6" customHeight="1">
      <c r="B253" s="83"/>
      <c r="C253" s="391" t="s">
        <v>68</v>
      </c>
      <c r="D253" s="391"/>
      <c r="E253" s="391"/>
      <c r="F253" s="391"/>
      <c r="G253" s="391"/>
      <c r="H253" s="391"/>
      <c r="I253" s="391"/>
      <c r="J253" s="391"/>
      <c r="K253" s="391"/>
      <c r="L253" s="391"/>
      <c r="M253" s="391"/>
      <c r="N253" s="391"/>
      <c r="O253" s="34"/>
      <c r="P253" s="392" t="str">
        <f>IF($P$18="","",$P$18)</f>
        <v/>
      </c>
      <c r="Q253" s="392"/>
      <c r="R253" s="392"/>
      <c r="S253" s="392"/>
      <c r="T253" s="392"/>
      <c r="U253" s="392"/>
      <c r="V253" s="392"/>
      <c r="W253" s="392"/>
      <c r="X253" s="392"/>
      <c r="Y253" s="392"/>
      <c r="Z253" s="392"/>
      <c r="AA253" s="392"/>
      <c r="AB253" s="392"/>
      <c r="AC253" s="392"/>
      <c r="AD253" s="392"/>
      <c r="AE253" s="392"/>
      <c r="AF253" s="392"/>
      <c r="AG253" s="392"/>
      <c r="AH253" s="392"/>
      <c r="AI253" s="392"/>
      <c r="AJ253" s="392"/>
      <c r="AK253" s="392"/>
      <c r="AM253" s="11" t="s">
        <v>32</v>
      </c>
      <c r="AN253" s="393" t="str">
        <f>IF($AN$18="","",$AN$18)</f>
        <v/>
      </c>
      <c r="AO253" s="393"/>
      <c r="AP253" s="393"/>
      <c r="AQ253" s="393"/>
      <c r="AR253" s="393"/>
      <c r="AS253" s="393"/>
      <c r="AT253" s="393"/>
      <c r="AU253" s="11" t="s">
        <v>34</v>
      </c>
      <c r="AW253" s="34" t="s">
        <v>69</v>
      </c>
      <c r="AX253" s="34"/>
      <c r="AY253" s="34"/>
      <c r="AZ253" s="34"/>
      <c r="BA253" s="34"/>
      <c r="BB253" s="34"/>
      <c r="BC253" s="34"/>
      <c r="BD253" s="34"/>
      <c r="BE253" s="34"/>
      <c r="BF253" s="34"/>
      <c r="BG253" s="34"/>
      <c r="BH253" s="400" t="str">
        <f>IF(基本入力!$I$21="","",基本入力!$I$21)</f>
        <v/>
      </c>
      <c r="BI253" s="400"/>
      <c r="BJ253" s="400"/>
      <c r="BK253" s="400"/>
      <c r="BL253" s="400"/>
      <c r="BM253" s="400"/>
      <c r="BN253" s="400"/>
      <c r="BO253" s="400"/>
      <c r="BP253" s="400"/>
      <c r="BQ253" s="400"/>
      <c r="BR253" s="400"/>
      <c r="BS253" s="400"/>
      <c r="BT253" s="400"/>
      <c r="BU253" s="400"/>
      <c r="BV253" s="400"/>
      <c r="BW253" s="400"/>
      <c r="BX253" s="400"/>
      <c r="BY253" s="400"/>
      <c r="BZ253" s="400"/>
      <c r="CA253" s="400"/>
      <c r="CB253" s="400"/>
      <c r="CC253" s="400"/>
      <c r="CD253" s="400"/>
      <c r="CE253" s="96"/>
    </row>
    <row r="254" spans="2:84" ht="24.6" customHeight="1">
      <c r="B254" s="83"/>
      <c r="C254" s="391" t="s">
        <v>210</v>
      </c>
      <c r="D254" s="391"/>
      <c r="E254" s="391"/>
      <c r="F254" s="391"/>
      <c r="G254" s="391"/>
      <c r="H254" s="391"/>
      <c r="I254" s="391"/>
      <c r="J254" s="391"/>
      <c r="K254" s="391"/>
      <c r="L254" s="391"/>
      <c r="M254" s="391"/>
      <c r="N254" s="391"/>
      <c r="O254" s="34"/>
      <c r="P254" s="381" t="s">
        <v>33</v>
      </c>
      <c r="Q254" s="381"/>
      <c r="R254" s="426" t="str">
        <f>IF(基本入力!$I$23="","",基本入力!$I$23)</f>
        <v/>
      </c>
      <c r="S254" s="426"/>
      <c r="T254" s="426"/>
      <c r="U254" s="426"/>
      <c r="V254" s="426"/>
      <c r="W254" s="426"/>
      <c r="X254" s="426"/>
      <c r="Y254" s="108"/>
      <c r="Z254" s="382" t="str">
        <f>IF(基本入力!$O$23="","",基本入力!$O$23)</f>
        <v/>
      </c>
      <c r="AA254" s="382"/>
      <c r="AB254" s="382"/>
      <c r="AC254" s="382"/>
      <c r="AD254" s="382"/>
      <c r="AE254" s="382"/>
      <c r="AF254" s="382"/>
      <c r="AG254" s="382"/>
      <c r="AH254" s="382"/>
      <c r="AI254" s="382"/>
      <c r="AJ254" s="382"/>
      <c r="AK254" s="382"/>
      <c r="AL254" s="382"/>
      <c r="AM254" s="382"/>
      <c r="AN254" s="382"/>
      <c r="AO254" s="382"/>
      <c r="AP254" s="382"/>
      <c r="AQ254" s="382"/>
      <c r="AR254" s="382"/>
      <c r="AS254" s="382"/>
      <c r="AT254" s="382"/>
      <c r="AU254" s="382"/>
      <c r="AV254" s="382"/>
      <c r="AW254" s="382"/>
      <c r="AX254" s="382"/>
      <c r="AY254" s="382"/>
      <c r="AZ254" s="382"/>
      <c r="BA254" s="382"/>
      <c r="BB254" s="382"/>
      <c r="BC254" s="382"/>
      <c r="BD254" s="382"/>
      <c r="BE254" s="111"/>
      <c r="BF254" s="34"/>
      <c r="BG254" s="174"/>
      <c r="BK254" s="303" t="s">
        <v>212</v>
      </c>
      <c r="BL254" s="303"/>
      <c r="BM254" s="303"/>
      <c r="BN254" s="303"/>
      <c r="BO254" s="303"/>
      <c r="BP254" s="303"/>
      <c r="BQ254" s="113"/>
      <c r="BR254" s="374" t="str">
        <f>IF(基本入力!$I$25="","",基本入力!$I$25)</f>
        <v/>
      </c>
      <c r="BS254" s="374"/>
      <c r="BT254" s="374"/>
      <c r="BU254" s="374"/>
      <c r="BV254" s="374"/>
      <c r="BW254" s="374"/>
      <c r="BX254" s="374"/>
      <c r="BY254" s="374"/>
      <c r="BZ254" s="374"/>
      <c r="CA254" s="374"/>
      <c r="CB254" s="374"/>
      <c r="CC254" s="374"/>
      <c r="CD254" s="374"/>
      <c r="CE254" s="97"/>
      <c r="CF254" s="177" t="str">
        <f>$P$18</f>
        <v/>
      </c>
    </row>
    <row r="255" spans="2:84" ht="24.6" customHeight="1">
      <c r="B255" s="83"/>
      <c r="C255" s="34"/>
      <c r="D255" s="34"/>
      <c r="E255" s="34"/>
      <c r="F255" s="34"/>
      <c r="G255" s="34"/>
      <c r="H255" s="34"/>
      <c r="I255" s="34"/>
      <c r="J255" s="34"/>
      <c r="K255" s="34"/>
      <c r="L255" s="34"/>
      <c r="M255" s="34"/>
      <c r="N255" s="34"/>
      <c r="O255" s="34"/>
      <c r="P255" s="106"/>
      <c r="Q255" s="106"/>
      <c r="R255" s="107"/>
      <c r="S255" s="107"/>
      <c r="T255" s="107"/>
      <c r="U255" s="108"/>
      <c r="V255" s="108"/>
      <c r="W255" s="109"/>
      <c r="X255" s="109"/>
      <c r="Y255" s="109"/>
      <c r="Z255" s="109"/>
      <c r="AA255" s="110"/>
      <c r="AB255" s="110"/>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c r="BE255" s="111"/>
      <c r="BF255" s="174"/>
      <c r="BG255" s="174"/>
      <c r="BK255" s="303" t="s">
        <v>214</v>
      </c>
      <c r="BL255" s="303"/>
      <c r="BM255" s="303"/>
      <c r="BN255" s="303"/>
      <c r="BO255" s="303"/>
      <c r="BP255" s="303"/>
      <c r="BQ255" s="112"/>
      <c r="BR255" s="388" t="str">
        <f>IF(基本入力!$I$27="","",基本入力!$I$27)</f>
        <v/>
      </c>
      <c r="BS255" s="388"/>
      <c r="BT255" s="388"/>
      <c r="BU255" s="388"/>
      <c r="BV255" s="388"/>
      <c r="BW255" s="388"/>
      <c r="BX255" s="388"/>
      <c r="BY255" s="388"/>
      <c r="BZ255" s="388"/>
      <c r="CA255" s="388"/>
      <c r="CB255" s="388"/>
      <c r="CC255" s="388"/>
      <c r="CD255" s="388"/>
      <c r="CE255" s="97"/>
      <c r="CF255" s="177" t="str">
        <f>PHONETIC(P253)</f>
        <v/>
      </c>
    </row>
    <row r="256" spans="2:84" ht="15.4" customHeight="1">
      <c r="B256" s="83"/>
      <c r="C256" s="6"/>
      <c r="D256" s="6"/>
      <c r="E256" s="6"/>
      <c r="F256" s="6"/>
      <c r="G256" s="6"/>
      <c r="H256" s="6"/>
      <c r="I256" s="6"/>
      <c r="J256" s="6"/>
      <c r="K256" s="6"/>
      <c r="L256" s="6"/>
      <c r="M256" s="6"/>
      <c r="N256" s="6"/>
      <c r="O256" s="6"/>
      <c r="P256" s="6"/>
      <c r="Q256" s="6"/>
      <c r="R256" s="6"/>
      <c r="S256" s="6"/>
      <c r="T256" s="6"/>
      <c r="U256" s="6"/>
      <c r="V256" s="6"/>
      <c r="W256" s="6"/>
      <c r="X256" s="6"/>
      <c r="Z256" s="6"/>
      <c r="AA256" s="6"/>
      <c r="AB256" s="6"/>
      <c r="AC256" s="6"/>
      <c r="AD256" s="6"/>
      <c r="AE256" s="6"/>
      <c r="AF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95"/>
      <c r="CF256" s="177"/>
    </row>
    <row r="257" spans="2:85" ht="15.4" customHeight="1">
      <c r="B257" s="83"/>
      <c r="C257" s="8" t="s">
        <v>32</v>
      </c>
      <c r="D257" s="384" t="str">
        <f>IF($D$22="","",$D$22)</f>
        <v/>
      </c>
      <c r="E257" s="384"/>
      <c r="F257" s="384"/>
      <c r="G257" s="8" t="s">
        <v>34</v>
      </c>
      <c r="H257" s="9" t="s">
        <v>230</v>
      </c>
      <c r="I257" s="9"/>
      <c r="J257" s="9"/>
      <c r="K257" s="8"/>
      <c r="L257" s="8"/>
      <c r="M257" s="8"/>
      <c r="N257" s="8"/>
      <c r="O257" s="8"/>
      <c r="P257" s="8"/>
      <c r="Q257" s="8"/>
      <c r="R257" s="8"/>
      <c r="S257" s="8"/>
      <c r="T257" s="8"/>
      <c r="U257" s="8"/>
      <c r="V257" s="8"/>
      <c r="W257" s="8"/>
      <c r="X257" s="8"/>
      <c r="Y257" s="7" t="s">
        <v>35</v>
      </c>
      <c r="Z257" s="8"/>
      <c r="AA257" s="8"/>
      <c r="AB257" s="8"/>
      <c r="AC257" s="8"/>
      <c r="AD257" s="8"/>
      <c r="AE257" s="8"/>
      <c r="AF257" s="8"/>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35"/>
      <c r="BS257" s="36"/>
      <c r="BT257" s="36"/>
      <c r="BU257" s="36"/>
      <c r="BV257" s="36"/>
      <c r="BW257" s="36"/>
      <c r="BX257" s="36"/>
      <c r="BY257" s="36"/>
      <c r="BZ257" s="36"/>
      <c r="CA257" s="36"/>
      <c r="CB257" s="6"/>
      <c r="CC257" s="6"/>
      <c r="CD257" s="6"/>
      <c r="CE257" s="95"/>
    </row>
    <row r="258" spans="2:85" ht="15.4" customHeight="1">
      <c r="B258" s="83"/>
      <c r="C258" s="8" t="s">
        <v>32</v>
      </c>
      <c r="D258" s="385" t="str">
        <f>IF($D$23="","",$D$23)</f>
        <v/>
      </c>
      <c r="E258" s="385"/>
      <c r="F258" s="385"/>
      <c r="G258" s="8" t="s">
        <v>34</v>
      </c>
      <c r="H258" s="9" t="s">
        <v>231</v>
      </c>
      <c r="I258" s="8"/>
      <c r="J258" s="8"/>
      <c r="K258" s="8"/>
      <c r="L258" s="8"/>
      <c r="M258" s="8"/>
      <c r="N258" s="8"/>
      <c r="O258" s="8"/>
      <c r="P258" s="8"/>
      <c r="Q258" s="8"/>
      <c r="R258" s="8"/>
      <c r="S258" s="8"/>
      <c r="T258" s="8"/>
      <c r="U258" s="8"/>
      <c r="V258" s="8"/>
      <c r="W258" s="8"/>
      <c r="X258" s="8"/>
      <c r="Y258" s="10" t="s">
        <v>189</v>
      </c>
      <c r="Z258" s="8"/>
      <c r="AA258" s="8"/>
      <c r="AB258" s="8"/>
      <c r="AC258" s="8"/>
      <c r="AD258" s="8"/>
      <c r="AE258" s="8"/>
      <c r="AF258" s="8"/>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35"/>
      <c r="BS258" s="35"/>
      <c r="BT258" s="35"/>
      <c r="BU258" s="35"/>
      <c r="BV258" s="35"/>
      <c r="BW258" s="35"/>
      <c r="BX258" s="35"/>
      <c r="BY258" s="35"/>
      <c r="BZ258" s="35"/>
      <c r="CA258" s="35"/>
      <c r="CB258" s="6"/>
      <c r="CC258" s="6"/>
      <c r="CD258" s="6"/>
      <c r="CE258" s="95"/>
    </row>
    <row r="259" spans="2:85">
      <c r="B259" s="83"/>
      <c r="CE259" s="84"/>
    </row>
    <row r="260" spans="2:85" ht="15" customHeight="1">
      <c r="B260" s="83"/>
      <c r="C260" s="294" t="s">
        <v>330</v>
      </c>
      <c r="D260" s="295"/>
      <c r="E260" s="295"/>
      <c r="F260" s="296"/>
      <c r="G260" s="294" t="s">
        <v>169</v>
      </c>
      <c r="H260" s="295"/>
      <c r="I260" s="295"/>
      <c r="J260" s="295"/>
      <c r="K260" s="295"/>
      <c r="L260" s="296"/>
      <c r="M260" s="410" t="s">
        <v>103</v>
      </c>
      <c r="N260" s="411"/>
      <c r="O260" s="411"/>
      <c r="P260" s="411"/>
      <c r="Q260" s="411"/>
      <c r="R260" s="411"/>
      <c r="S260" s="411"/>
      <c r="T260" s="411"/>
      <c r="U260" s="411"/>
      <c r="V260" s="411"/>
      <c r="W260" s="411"/>
      <c r="X260" s="411"/>
      <c r="Y260" s="411"/>
      <c r="Z260" s="424"/>
      <c r="AA260" s="410" t="s">
        <v>43</v>
      </c>
      <c r="AB260" s="411"/>
      <c r="AC260" s="411"/>
      <c r="AD260" s="411"/>
      <c r="AE260" s="411"/>
      <c r="AF260" s="411"/>
      <c r="AG260" s="411"/>
      <c r="AH260" s="411"/>
      <c r="AI260" s="411"/>
      <c r="AJ260" s="411"/>
      <c r="AK260" s="411"/>
      <c r="AL260" s="411"/>
      <c r="AM260" s="411"/>
      <c r="AN260" s="411"/>
      <c r="AO260" s="294" t="s">
        <v>99</v>
      </c>
      <c r="AP260" s="295"/>
      <c r="AQ260" s="295"/>
      <c r="AR260" s="295"/>
      <c r="AS260" s="295"/>
      <c r="AT260" s="295"/>
      <c r="AU260" s="295"/>
      <c r="AV260" s="296"/>
      <c r="AW260" s="412" t="s">
        <v>29</v>
      </c>
      <c r="AX260" s="412"/>
      <c r="AY260" s="412"/>
      <c r="AZ260" s="383" t="s">
        <v>97</v>
      </c>
      <c r="BA260" s="383"/>
      <c r="BB260" s="383"/>
      <c r="BC260" s="383"/>
      <c r="BD260" s="383"/>
      <c r="BE260" s="383"/>
      <c r="BF260" s="413" t="s">
        <v>100</v>
      </c>
      <c r="BG260" s="413"/>
      <c r="BH260" s="413"/>
      <c r="BI260" s="413"/>
      <c r="BJ260" s="413"/>
      <c r="BK260" s="294" t="s">
        <v>224</v>
      </c>
      <c r="BL260" s="295"/>
      <c r="BM260" s="295"/>
      <c r="BN260" s="295"/>
      <c r="BO260" s="295"/>
      <c r="BP260" s="295"/>
      <c r="BQ260" s="296"/>
      <c r="BR260" s="294" t="s">
        <v>200</v>
      </c>
      <c r="BS260" s="295"/>
      <c r="BT260" s="295"/>
      <c r="BU260" s="295"/>
      <c r="BV260" s="295"/>
      <c r="BW260" s="296"/>
      <c r="BX260" s="414" t="s">
        <v>186</v>
      </c>
      <c r="BY260" s="415"/>
      <c r="BZ260" s="415"/>
      <c r="CA260" s="415"/>
      <c r="CB260" s="415"/>
      <c r="CC260" s="415"/>
      <c r="CD260" s="416"/>
      <c r="CE260" s="98"/>
    </row>
    <row r="261" spans="2:85" ht="15" customHeight="1">
      <c r="B261" s="83"/>
      <c r="C261" s="297"/>
      <c r="D261" s="298"/>
      <c r="E261" s="298"/>
      <c r="F261" s="299"/>
      <c r="G261" s="297"/>
      <c r="H261" s="298"/>
      <c r="I261" s="298"/>
      <c r="J261" s="298"/>
      <c r="K261" s="298"/>
      <c r="L261" s="299"/>
      <c r="M261" s="377" t="s">
        <v>98</v>
      </c>
      <c r="N261" s="377"/>
      <c r="O261" s="377"/>
      <c r="P261" s="377"/>
      <c r="Q261" s="377"/>
      <c r="R261" s="377"/>
      <c r="S261" s="377"/>
      <c r="T261" s="377" t="s">
        <v>38</v>
      </c>
      <c r="U261" s="377"/>
      <c r="V261" s="377"/>
      <c r="W261" s="377"/>
      <c r="X261" s="377"/>
      <c r="Y261" s="377"/>
      <c r="Z261" s="377"/>
      <c r="AA261" s="377" t="s">
        <v>98</v>
      </c>
      <c r="AB261" s="377"/>
      <c r="AC261" s="377"/>
      <c r="AD261" s="377"/>
      <c r="AE261" s="377"/>
      <c r="AF261" s="377"/>
      <c r="AG261" s="377"/>
      <c r="AH261" s="377" t="s">
        <v>38</v>
      </c>
      <c r="AI261" s="377"/>
      <c r="AJ261" s="377"/>
      <c r="AK261" s="377"/>
      <c r="AL261" s="377"/>
      <c r="AM261" s="377"/>
      <c r="AN261" s="377"/>
      <c r="AO261" s="297"/>
      <c r="AP261" s="298"/>
      <c r="AQ261" s="298"/>
      <c r="AR261" s="298"/>
      <c r="AS261" s="298"/>
      <c r="AT261" s="298"/>
      <c r="AU261" s="298"/>
      <c r="AV261" s="299"/>
      <c r="AW261" s="412"/>
      <c r="AX261" s="412"/>
      <c r="AY261" s="412"/>
      <c r="AZ261" s="383"/>
      <c r="BA261" s="383"/>
      <c r="BB261" s="383"/>
      <c r="BC261" s="383"/>
      <c r="BD261" s="383"/>
      <c r="BE261" s="383"/>
      <c r="BF261" s="413"/>
      <c r="BG261" s="413"/>
      <c r="BH261" s="413"/>
      <c r="BI261" s="413"/>
      <c r="BJ261" s="413"/>
      <c r="BK261" s="297"/>
      <c r="BL261" s="298"/>
      <c r="BM261" s="298"/>
      <c r="BN261" s="298"/>
      <c r="BO261" s="298"/>
      <c r="BP261" s="298"/>
      <c r="BQ261" s="299"/>
      <c r="BR261" s="297"/>
      <c r="BS261" s="298"/>
      <c r="BT261" s="298"/>
      <c r="BU261" s="298"/>
      <c r="BV261" s="298"/>
      <c r="BW261" s="299"/>
      <c r="BX261" s="417"/>
      <c r="BY261" s="418"/>
      <c r="BZ261" s="418"/>
      <c r="CA261" s="418"/>
      <c r="CB261" s="418"/>
      <c r="CC261" s="418"/>
      <c r="CD261" s="419"/>
      <c r="CE261" s="98"/>
    </row>
    <row r="262" spans="2:85" ht="17.25" customHeight="1">
      <c r="B262" s="83"/>
      <c r="C262" s="365" t="s">
        <v>28</v>
      </c>
      <c r="D262" s="365"/>
      <c r="E262" s="366"/>
      <c r="F262" s="366"/>
      <c r="G262" s="367"/>
      <c r="H262" s="367"/>
      <c r="I262" s="367"/>
      <c r="J262" s="367"/>
      <c r="K262" s="367"/>
      <c r="L262" s="367"/>
      <c r="M262" s="368" t="s">
        <v>105</v>
      </c>
      <c r="N262" s="368"/>
      <c r="O262" s="368"/>
      <c r="P262" s="368"/>
      <c r="Q262" s="368"/>
      <c r="R262" s="368"/>
      <c r="S262" s="368"/>
      <c r="T262" s="368" t="s">
        <v>106</v>
      </c>
      <c r="U262" s="368"/>
      <c r="V262" s="368"/>
      <c r="W262" s="368"/>
      <c r="X262" s="368"/>
      <c r="Y262" s="368"/>
      <c r="Z262" s="368"/>
      <c r="AA262" s="369" t="str">
        <f>IF(M262="","",PHONETIC(M262))</f>
        <v>ヒロシマ</v>
      </c>
      <c r="AB262" s="369"/>
      <c r="AC262" s="369"/>
      <c r="AD262" s="369"/>
      <c r="AE262" s="369"/>
      <c r="AF262" s="369"/>
      <c r="AG262" s="369"/>
      <c r="AH262" s="369" t="str">
        <f>IF(T262="","",PHONETIC(T262))</f>
        <v>タロウ</v>
      </c>
      <c r="AI262" s="369"/>
      <c r="AJ262" s="369"/>
      <c r="AK262" s="369"/>
      <c r="AL262" s="369"/>
      <c r="AM262" s="369"/>
      <c r="AN262" s="369"/>
      <c r="AO262" s="370">
        <v>21338</v>
      </c>
      <c r="AP262" s="370"/>
      <c r="AQ262" s="370"/>
      <c r="AR262" s="370"/>
      <c r="AS262" s="370"/>
      <c r="AT262" s="370"/>
      <c r="AU262" s="370"/>
      <c r="AV262" s="370"/>
      <c r="AW262" s="371" t="s">
        <v>25</v>
      </c>
      <c r="AX262" s="371"/>
      <c r="AY262" s="371"/>
      <c r="AZ262" s="372">
        <v>6</v>
      </c>
      <c r="BA262" s="373"/>
      <c r="BB262" s="375" t="s">
        <v>199</v>
      </c>
      <c r="BC262" s="372"/>
      <c r="BD262" s="372"/>
      <c r="BE262" s="376"/>
      <c r="BF262" s="427">
        <v>100</v>
      </c>
      <c r="BG262" s="427"/>
      <c r="BH262" s="427"/>
      <c r="BI262" s="427"/>
      <c r="BJ262" s="427"/>
      <c r="BK262" s="300">
        <v>12.56</v>
      </c>
      <c r="BL262" s="301"/>
      <c r="BM262" s="301"/>
      <c r="BN262" s="301"/>
      <c r="BO262" s="301"/>
      <c r="BP262" s="301"/>
      <c r="BQ262" s="302"/>
      <c r="BR262" s="421" t="s">
        <v>101</v>
      </c>
      <c r="BS262" s="422"/>
      <c r="BT262" s="422"/>
      <c r="BU262" s="422"/>
      <c r="BV262" s="422"/>
      <c r="BW262" s="423"/>
      <c r="BX262" s="406" t="s">
        <v>104</v>
      </c>
      <c r="BY262" s="407"/>
      <c r="BZ262" s="407"/>
      <c r="CA262" s="407"/>
      <c r="CB262" s="407"/>
      <c r="CC262" s="407"/>
      <c r="CD262" s="408"/>
      <c r="CE262" s="99"/>
    </row>
    <row r="263" spans="2:85" ht="25.9" customHeight="1">
      <c r="B263" s="83"/>
      <c r="C263" s="310">
        <v>61</v>
      </c>
      <c r="D263" s="310"/>
      <c r="E263" s="310"/>
      <c r="F263" s="364"/>
      <c r="G263" s="357" t="str">
        <f t="shared" ref="G263:G274" si="26">IF(M263="","",IF($BR$23="","",$BR$23+C263))</f>
        <v/>
      </c>
      <c r="H263" s="358"/>
      <c r="I263" s="358"/>
      <c r="J263" s="358"/>
      <c r="K263" s="358"/>
      <c r="L263" s="359"/>
      <c r="M263" s="360"/>
      <c r="N263" s="360"/>
      <c r="O263" s="360"/>
      <c r="P263" s="360"/>
      <c r="Q263" s="360"/>
      <c r="R263" s="360"/>
      <c r="S263" s="360"/>
      <c r="T263" s="360"/>
      <c r="U263" s="360"/>
      <c r="V263" s="360"/>
      <c r="W263" s="360"/>
      <c r="X263" s="360"/>
      <c r="Y263" s="360"/>
      <c r="Z263" s="360"/>
      <c r="AA263" s="361" t="str">
        <f t="shared" ref="AA263:AA274" si="27">PHONETIC(M263)</f>
        <v/>
      </c>
      <c r="AB263" s="361"/>
      <c r="AC263" s="361"/>
      <c r="AD263" s="361"/>
      <c r="AE263" s="361"/>
      <c r="AF263" s="361"/>
      <c r="AG263" s="361"/>
      <c r="AH263" s="361" t="str">
        <f t="shared" ref="AH263:AH274" si="28">PHONETIC(T263)</f>
        <v/>
      </c>
      <c r="AI263" s="361"/>
      <c r="AJ263" s="361"/>
      <c r="AK263" s="361"/>
      <c r="AL263" s="361"/>
      <c r="AM263" s="361"/>
      <c r="AN263" s="361"/>
      <c r="AO263" s="362"/>
      <c r="AP263" s="362"/>
      <c r="AQ263" s="362"/>
      <c r="AR263" s="362"/>
      <c r="AS263" s="362"/>
      <c r="AT263" s="362"/>
      <c r="AU263" s="362"/>
      <c r="AV263" s="362"/>
      <c r="AW263" s="363"/>
      <c r="AX263" s="363"/>
      <c r="AY263" s="363"/>
      <c r="AZ263" s="338"/>
      <c r="BA263" s="339"/>
      <c r="BB263" s="311"/>
      <c r="BC263" s="312"/>
      <c r="BD263" s="312"/>
      <c r="BE263" s="313"/>
      <c r="BF263" s="314"/>
      <c r="BG263" s="314"/>
      <c r="BH263" s="314"/>
      <c r="BI263" s="314"/>
      <c r="BJ263" s="314"/>
      <c r="BK263" s="288"/>
      <c r="BL263" s="289"/>
      <c r="BM263" s="289"/>
      <c r="BN263" s="289"/>
      <c r="BO263" s="289"/>
      <c r="BP263" s="289"/>
      <c r="BQ263" s="290"/>
      <c r="BR263" s="315"/>
      <c r="BS263" s="316"/>
      <c r="BT263" s="316"/>
      <c r="BU263" s="316"/>
      <c r="BV263" s="316"/>
      <c r="BW263" s="317"/>
      <c r="BX263" s="349"/>
      <c r="BY263" s="350"/>
      <c r="BZ263" s="350"/>
      <c r="CA263" s="350"/>
      <c r="CB263" s="350"/>
      <c r="CC263" s="350"/>
      <c r="CD263" s="351"/>
      <c r="CE263" s="100"/>
      <c r="CF263" s="178" t="str">
        <f>IF(AW263="","",IF(AW263="男",1,IF(AW263="女",2,"")))</f>
        <v/>
      </c>
      <c r="CG263" s="178"/>
    </row>
    <row r="264" spans="2:85" ht="25.9" customHeight="1">
      <c r="B264" s="83"/>
      <c r="C264" s="310">
        <v>62</v>
      </c>
      <c r="D264" s="310"/>
      <c r="E264" s="310"/>
      <c r="F264" s="310"/>
      <c r="G264" s="357" t="str">
        <f t="shared" si="26"/>
        <v/>
      </c>
      <c r="H264" s="358"/>
      <c r="I264" s="358"/>
      <c r="J264" s="358"/>
      <c r="K264" s="358"/>
      <c r="L264" s="359"/>
      <c r="M264" s="360"/>
      <c r="N264" s="360"/>
      <c r="O264" s="360"/>
      <c r="P264" s="360"/>
      <c r="Q264" s="360"/>
      <c r="R264" s="360"/>
      <c r="S264" s="360"/>
      <c r="T264" s="360"/>
      <c r="U264" s="360"/>
      <c r="V264" s="360"/>
      <c r="W264" s="360"/>
      <c r="X264" s="360"/>
      <c r="Y264" s="360"/>
      <c r="Z264" s="360"/>
      <c r="AA264" s="361" t="str">
        <f t="shared" si="27"/>
        <v/>
      </c>
      <c r="AB264" s="361"/>
      <c r="AC264" s="361"/>
      <c r="AD264" s="361"/>
      <c r="AE264" s="361"/>
      <c r="AF264" s="361"/>
      <c r="AG264" s="361"/>
      <c r="AH264" s="361" t="str">
        <f t="shared" si="28"/>
        <v/>
      </c>
      <c r="AI264" s="361"/>
      <c r="AJ264" s="361"/>
      <c r="AK264" s="361"/>
      <c r="AL264" s="361"/>
      <c r="AM264" s="361"/>
      <c r="AN264" s="361"/>
      <c r="AO264" s="362"/>
      <c r="AP264" s="362"/>
      <c r="AQ264" s="362"/>
      <c r="AR264" s="362"/>
      <c r="AS264" s="362"/>
      <c r="AT264" s="362"/>
      <c r="AU264" s="362"/>
      <c r="AV264" s="362"/>
      <c r="AW264" s="363"/>
      <c r="AX264" s="363"/>
      <c r="AY264" s="363"/>
      <c r="AZ264" s="338"/>
      <c r="BA264" s="339"/>
      <c r="BB264" s="311"/>
      <c r="BC264" s="312"/>
      <c r="BD264" s="312"/>
      <c r="BE264" s="313"/>
      <c r="BF264" s="314"/>
      <c r="BG264" s="314"/>
      <c r="BH264" s="314"/>
      <c r="BI264" s="314"/>
      <c r="BJ264" s="314"/>
      <c r="BK264" s="448"/>
      <c r="BL264" s="289"/>
      <c r="BM264" s="289"/>
      <c r="BN264" s="289"/>
      <c r="BO264" s="289"/>
      <c r="BP264" s="289"/>
      <c r="BQ264" s="290"/>
      <c r="BR264" s="315"/>
      <c r="BS264" s="316"/>
      <c r="BT264" s="316"/>
      <c r="BU264" s="316"/>
      <c r="BV264" s="316"/>
      <c r="BW264" s="317"/>
      <c r="BX264" s="349"/>
      <c r="BY264" s="350"/>
      <c r="BZ264" s="350"/>
      <c r="CA264" s="350"/>
      <c r="CB264" s="350"/>
      <c r="CC264" s="350"/>
      <c r="CD264" s="351"/>
      <c r="CE264" s="100"/>
      <c r="CF264" s="178" t="str">
        <f>IF(AW264="","",IF(AW264="男",1,IF(AW264="女",2,"")))</f>
        <v/>
      </c>
    </row>
    <row r="265" spans="2:85" ht="25.9" customHeight="1">
      <c r="B265" s="83"/>
      <c r="C265" s="310">
        <v>63</v>
      </c>
      <c r="D265" s="310"/>
      <c r="E265" s="310"/>
      <c r="F265" s="364"/>
      <c r="G265" s="357" t="str">
        <f t="shared" si="26"/>
        <v/>
      </c>
      <c r="H265" s="358"/>
      <c r="I265" s="358"/>
      <c r="J265" s="358"/>
      <c r="K265" s="358"/>
      <c r="L265" s="359"/>
      <c r="M265" s="360"/>
      <c r="N265" s="360"/>
      <c r="O265" s="360"/>
      <c r="P265" s="360"/>
      <c r="Q265" s="360"/>
      <c r="R265" s="360"/>
      <c r="S265" s="360"/>
      <c r="T265" s="360"/>
      <c r="U265" s="360"/>
      <c r="V265" s="360"/>
      <c r="W265" s="360"/>
      <c r="X265" s="360"/>
      <c r="Y265" s="360"/>
      <c r="Z265" s="360"/>
      <c r="AA265" s="361" t="str">
        <f t="shared" si="27"/>
        <v/>
      </c>
      <c r="AB265" s="361"/>
      <c r="AC265" s="361"/>
      <c r="AD265" s="361"/>
      <c r="AE265" s="361"/>
      <c r="AF265" s="361"/>
      <c r="AG265" s="361"/>
      <c r="AH265" s="361" t="str">
        <f t="shared" si="28"/>
        <v/>
      </c>
      <c r="AI265" s="361"/>
      <c r="AJ265" s="361"/>
      <c r="AK265" s="361"/>
      <c r="AL265" s="361"/>
      <c r="AM265" s="361"/>
      <c r="AN265" s="361"/>
      <c r="AO265" s="362"/>
      <c r="AP265" s="362"/>
      <c r="AQ265" s="362"/>
      <c r="AR265" s="362"/>
      <c r="AS265" s="362"/>
      <c r="AT265" s="362"/>
      <c r="AU265" s="362"/>
      <c r="AV265" s="362"/>
      <c r="AW265" s="363"/>
      <c r="AX265" s="363"/>
      <c r="AY265" s="363"/>
      <c r="AZ265" s="338"/>
      <c r="BA265" s="339"/>
      <c r="BB265" s="311"/>
      <c r="BC265" s="312"/>
      <c r="BD265" s="312"/>
      <c r="BE265" s="313"/>
      <c r="BF265" s="314"/>
      <c r="BG265" s="314"/>
      <c r="BH265" s="314"/>
      <c r="BI265" s="314"/>
      <c r="BJ265" s="314"/>
      <c r="BK265" s="288"/>
      <c r="BL265" s="289"/>
      <c r="BM265" s="289"/>
      <c r="BN265" s="289"/>
      <c r="BO265" s="289"/>
      <c r="BP265" s="289"/>
      <c r="BQ265" s="290"/>
      <c r="BR265" s="315"/>
      <c r="BS265" s="316"/>
      <c r="BT265" s="316"/>
      <c r="BU265" s="316"/>
      <c r="BV265" s="316"/>
      <c r="BW265" s="317"/>
      <c r="BX265" s="349"/>
      <c r="BY265" s="350"/>
      <c r="BZ265" s="350"/>
      <c r="CA265" s="350"/>
      <c r="CB265" s="350"/>
      <c r="CC265" s="350"/>
      <c r="CD265" s="351"/>
      <c r="CE265" s="100"/>
      <c r="CF265" s="178" t="str">
        <f t="shared" ref="CF265:CF274" si="29">IF(AW265="","",IF(AW265="男",1,IF(AW265="女",2,"")))</f>
        <v/>
      </c>
    </row>
    <row r="266" spans="2:85" ht="25.9" customHeight="1">
      <c r="B266" s="83"/>
      <c r="C266" s="310">
        <v>64</v>
      </c>
      <c r="D266" s="310"/>
      <c r="E266" s="310"/>
      <c r="F266" s="310"/>
      <c r="G266" s="357" t="str">
        <f t="shared" ref="G266" si="30">IF(M266="","",IF($BR$23="","",$BR$23+C266))</f>
        <v/>
      </c>
      <c r="H266" s="358"/>
      <c r="I266" s="358"/>
      <c r="J266" s="358"/>
      <c r="K266" s="358"/>
      <c r="L266" s="359"/>
      <c r="M266" s="360"/>
      <c r="N266" s="360"/>
      <c r="O266" s="360"/>
      <c r="P266" s="360"/>
      <c r="Q266" s="360"/>
      <c r="R266" s="360"/>
      <c r="S266" s="360"/>
      <c r="T266" s="360"/>
      <c r="U266" s="360"/>
      <c r="V266" s="360"/>
      <c r="W266" s="360"/>
      <c r="X266" s="360"/>
      <c r="Y266" s="360"/>
      <c r="Z266" s="360"/>
      <c r="AA266" s="361" t="str">
        <f t="shared" si="27"/>
        <v/>
      </c>
      <c r="AB266" s="361"/>
      <c r="AC266" s="361"/>
      <c r="AD266" s="361"/>
      <c r="AE266" s="361"/>
      <c r="AF266" s="361"/>
      <c r="AG266" s="361"/>
      <c r="AH266" s="361" t="str">
        <f t="shared" si="28"/>
        <v/>
      </c>
      <c r="AI266" s="361"/>
      <c r="AJ266" s="361"/>
      <c r="AK266" s="361"/>
      <c r="AL266" s="361"/>
      <c r="AM266" s="361"/>
      <c r="AN266" s="361"/>
      <c r="AO266" s="362"/>
      <c r="AP266" s="362"/>
      <c r="AQ266" s="362"/>
      <c r="AR266" s="362"/>
      <c r="AS266" s="362"/>
      <c r="AT266" s="362"/>
      <c r="AU266" s="362"/>
      <c r="AV266" s="362"/>
      <c r="AW266" s="363"/>
      <c r="AX266" s="363"/>
      <c r="AY266" s="363"/>
      <c r="AZ266" s="338"/>
      <c r="BA266" s="339"/>
      <c r="BB266" s="311"/>
      <c r="BC266" s="312"/>
      <c r="BD266" s="312"/>
      <c r="BE266" s="313"/>
      <c r="BF266" s="314"/>
      <c r="BG266" s="314"/>
      <c r="BH266" s="314"/>
      <c r="BI266" s="314"/>
      <c r="BJ266" s="314"/>
      <c r="BK266" s="288"/>
      <c r="BL266" s="289"/>
      <c r="BM266" s="289"/>
      <c r="BN266" s="289"/>
      <c r="BO266" s="289"/>
      <c r="BP266" s="289"/>
      <c r="BQ266" s="290"/>
      <c r="BR266" s="315"/>
      <c r="BS266" s="316"/>
      <c r="BT266" s="316"/>
      <c r="BU266" s="316"/>
      <c r="BV266" s="316"/>
      <c r="BW266" s="317"/>
      <c r="BX266" s="349"/>
      <c r="BY266" s="350"/>
      <c r="BZ266" s="350"/>
      <c r="CA266" s="350"/>
      <c r="CB266" s="350"/>
      <c r="CC266" s="350"/>
      <c r="CD266" s="351"/>
      <c r="CE266" s="100"/>
      <c r="CF266" s="178" t="str">
        <f t="shared" si="29"/>
        <v/>
      </c>
    </row>
    <row r="267" spans="2:85" ht="25.9" customHeight="1">
      <c r="B267" s="83"/>
      <c r="C267" s="310">
        <v>65</v>
      </c>
      <c r="D267" s="310"/>
      <c r="E267" s="310"/>
      <c r="F267" s="364"/>
      <c r="G267" s="357" t="str">
        <f t="shared" si="26"/>
        <v/>
      </c>
      <c r="H267" s="358"/>
      <c r="I267" s="358"/>
      <c r="J267" s="358"/>
      <c r="K267" s="358"/>
      <c r="L267" s="359"/>
      <c r="M267" s="360"/>
      <c r="N267" s="360"/>
      <c r="O267" s="360"/>
      <c r="P267" s="360"/>
      <c r="Q267" s="360"/>
      <c r="R267" s="360"/>
      <c r="S267" s="360"/>
      <c r="T267" s="360"/>
      <c r="U267" s="360"/>
      <c r="V267" s="360"/>
      <c r="W267" s="360"/>
      <c r="X267" s="360"/>
      <c r="Y267" s="360"/>
      <c r="Z267" s="360"/>
      <c r="AA267" s="361" t="str">
        <f t="shared" si="27"/>
        <v/>
      </c>
      <c r="AB267" s="361"/>
      <c r="AC267" s="361"/>
      <c r="AD267" s="361"/>
      <c r="AE267" s="361"/>
      <c r="AF267" s="361"/>
      <c r="AG267" s="361"/>
      <c r="AH267" s="361" t="str">
        <f t="shared" si="28"/>
        <v/>
      </c>
      <c r="AI267" s="361"/>
      <c r="AJ267" s="361"/>
      <c r="AK267" s="361"/>
      <c r="AL267" s="361"/>
      <c r="AM267" s="361"/>
      <c r="AN267" s="361"/>
      <c r="AO267" s="362"/>
      <c r="AP267" s="362"/>
      <c r="AQ267" s="362"/>
      <c r="AR267" s="362"/>
      <c r="AS267" s="362"/>
      <c r="AT267" s="362"/>
      <c r="AU267" s="362"/>
      <c r="AV267" s="362"/>
      <c r="AW267" s="363"/>
      <c r="AX267" s="363"/>
      <c r="AY267" s="363"/>
      <c r="AZ267" s="338"/>
      <c r="BA267" s="339"/>
      <c r="BB267" s="311"/>
      <c r="BC267" s="312"/>
      <c r="BD267" s="312"/>
      <c r="BE267" s="313"/>
      <c r="BF267" s="314"/>
      <c r="BG267" s="314"/>
      <c r="BH267" s="314"/>
      <c r="BI267" s="314"/>
      <c r="BJ267" s="314"/>
      <c r="BK267" s="288"/>
      <c r="BL267" s="289"/>
      <c r="BM267" s="289"/>
      <c r="BN267" s="289"/>
      <c r="BO267" s="289"/>
      <c r="BP267" s="289"/>
      <c r="BQ267" s="290"/>
      <c r="BR267" s="315"/>
      <c r="BS267" s="316"/>
      <c r="BT267" s="316"/>
      <c r="BU267" s="316"/>
      <c r="BV267" s="316"/>
      <c r="BW267" s="317"/>
      <c r="BX267" s="349"/>
      <c r="BY267" s="350"/>
      <c r="BZ267" s="350"/>
      <c r="CA267" s="350"/>
      <c r="CB267" s="350"/>
      <c r="CC267" s="350"/>
      <c r="CD267" s="351"/>
      <c r="CE267" s="100"/>
      <c r="CF267" s="178" t="str">
        <f t="shared" si="29"/>
        <v/>
      </c>
    </row>
    <row r="268" spans="2:85" ht="25.9" customHeight="1">
      <c r="B268" s="83"/>
      <c r="C268" s="310">
        <v>66</v>
      </c>
      <c r="D268" s="310"/>
      <c r="E268" s="310"/>
      <c r="F268" s="310"/>
      <c r="G268" s="357" t="str">
        <f t="shared" si="26"/>
        <v/>
      </c>
      <c r="H268" s="358"/>
      <c r="I268" s="358"/>
      <c r="J268" s="358"/>
      <c r="K268" s="358"/>
      <c r="L268" s="359"/>
      <c r="M268" s="360"/>
      <c r="N268" s="360"/>
      <c r="O268" s="360"/>
      <c r="P268" s="360"/>
      <c r="Q268" s="360"/>
      <c r="R268" s="360"/>
      <c r="S268" s="360"/>
      <c r="T268" s="360"/>
      <c r="U268" s="360"/>
      <c r="V268" s="360"/>
      <c r="W268" s="360"/>
      <c r="X268" s="360"/>
      <c r="Y268" s="360"/>
      <c r="Z268" s="360"/>
      <c r="AA268" s="361" t="str">
        <f t="shared" si="27"/>
        <v/>
      </c>
      <c r="AB268" s="361"/>
      <c r="AC268" s="361"/>
      <c r="AD268" s="361"/>
      <c r="AE268" s="361"/>
      <c r="AF268" s="361"/>
      <c r="AG268" s="361"/>
      <c r="AH268" s="361" t="str">
        <f t="shared" si="28"/>
        <v/>
      </c>
      <c r="AI268" s="361"/>
      <c r="AJ268" s="361"/>
      <c r="AK268" s="361"/>
      <c r="AL268" s="361"/>
      <c r="AM268" s="361"/>
      <c r="AN268" s="361"/>
      <c r="AO268" s="362"/>
      <c r="AP268" s="362"/>
      <c r="AQ268" s="362"/>
      <c r="AR268" s="362"/>
      <c r="AS268" s="362"/>
      <c r="AT268" s="362"/>
      <c r="AU268" s="362"/>
      <c r="AV268" s="362"/>
      <c r="AW268" s="363"/>
      <c r="AX268" s="363"/>
      <c r="AY268" s="363"/>
      <c r="AZ268" s="338"/>
      <c r="BA268" s="339"/>
      <c r="BB268" s="311"/>
      <c r="BC268" s="312"/>
      <c r="BD268" s="312"/>
      <c r="BE268" s="313"/>
      <c r="BF268" s="314"/>
      <c r="BG268" s="314"/>
      <c r="BH268" s="314"/>
      <c r="BI268" s="314"/>
      <c r="BJ268" s="314"/>
      <c r="BK268" s="288"/>
      <c r="BL268" s="289"/>
      <c r="BM268" s="289"/>
      <c r="BN268" s="289"/>
      <c r="BO268" s="289"/>
      <c r="BP268" s="289"/>
      <c r="BQ268" s="290"/>
      <c r="BR268" s="315"/>
      <c r="BS268" s="316"/>
      <c r="BT268" s="316"/>
      <c r="BU268" s="316"/>
      <c r="BV268" s="316"/>
      <c r="BW268" s="317"/>
      <c r="BX268" s="349"/>
      <c r="BY268" s="350"/>
      <c r="BZ268" s="350"/>
      <c r="CA268" s="350"/>
      <c r="CB268" s="350"/>
      <c r="CC268" s="350"/>
      <c r="CD268" s="351"/>
      <c r="CE268" s="100"/>
      <c r="CF268" s="178" t="str">
        <f t="shared" si="29"/>
        <v/>
      </c>
    </row>
    <row r="269" spans="2:85" ht="25.9" customHeight="1">
      <c r="B269" s="83"/>
      <c r="C269" s="310">
        <v>67</v>
      </c>
      <c r="D269" s="310"/>
      <c r="E269" s="310"/>
      <c r="F269" s="364"/>
      <c r="G269" s="357" t="str">
        <f t="shared" si="26"/>
        <v/>
      </c>
      <c r="H269" s="358"/>
      <c r="I269" s="358"/>
      <c r="J269" s="358"/>
      <c r="K269" s="358"/>
      <c r="L269" s="359"/>
      <c r="M269" s="360"/>
      <c r="N269" s="360"/>
      <c r="O269" s="360"/>
      <c r="P269" s="360"/>
      <c r="Q269" s="360"/>
      <c r="R269" s="360"/>
      <c r="S269" s="360"/>
      <c r="T269" s="360"/>
      <c r="U269" s="360"/>
      <c r="V269" s="360"/>
      <c r="W269" s="360"/>
      <c r="X269" s="360"/>
      <c r="Y269" s="360"/>
      <c r="Z269" s="360"/>
      <c r="AA269" s="361" t="str">
        <f t="shared" si="27"/>
        <v/>
      </c>
      <c r="AB269" s="361"/>
      <c r="AC269" s="361"/>
      <c r="AD269" s="361"/>
      <c r="AE269" s="361"/>
      <c r="AF269" s="361"/>
      <c r="AG269" s="361"/>
      <c r="AH269" s="361" t="str">
        <f t="shared" si="28"/>
        <v/>
      </c>
      <c r="AI269" s="361"/>
      <c r="AJ269" s="361"/>
      <c r="AK269" s="361"/>
      <c r="AL269" s="361"/>
      <c r="AM269" s="361"/>
      <c r="AN269" s="361"/>
      <c r="AO269" s="362"/>
      <c r="AP269" s="362"/>
      <c r="AQ269" s="362"/>
      <c r="AR269" s="362"/>
      <c r="AS269" s="362"/>
      <c r="AT269" s="362"/>
      <c r="AU269" s="362"/>
      <c r="AV269" s="362"/>
      <c r="AW269" s="363"/>
      <c r="AX269" s="363"/>
      <c r="AY269" s="363"/>
      <c r="AZ269" s="338"/>
      <c r="BA269" s="339"/>
      <c r="BB269" s="311"/>
      <c r="BC269" s="312"/>
      <c r="BD269" s="312"/>
      <c r="BE269" s="313"/>
      <c r="BF269" s="314"/>
      <c r="BG269" s="314"/>
      <c r="BH269" s="314"/>
      <c r="BI269" s="314"/>
      <c r="BJ269" s="314"/>
      <c r="BK269" s="288"/>
      <c r="BL269" s="289"/>
      <c r="BM269" s="289"/>
      <c r="BN269" s="289"/>
      <c r="BO269" s="289"/>
      <c r="BP269" s="289"/>
      <c r="BQ269" s="290"/>
      <c r="BR269" s="315"/>
      <c r="BS269" s="316"/>
      <c r="BT269" s="316"/>
      <c r="BU269" s="316"/>
      <c r="BV269" s="316"/>
      <c r="BW269" s="317"/>
      <c r="BX269" s="349"/>
      <c r="BY269" s="350"/>
      <c r="BZ269" s="350"/>
      <c r="CA269" s="350"/>
      <c r="CB269" s="350"/>
      <c r="CC269" s="350"/>
      <c r="CD269" s="351"/>
      <c r="CE269" s="100"/>
      <c r="CF269" s="178" t="str">
        <f t="shared" si="29"/>
        <v/>
      </c>
    </row>
    <row r="270" spans="2:85" ht="25.9" customHeight="1">
      <c r="B270" s="83"/>
      <c r="C270" s="310">
        <v>68</v>
      </c>
      <c r="D270" s="310"/>
      <c r="E270" s="310"/>
      <c r="F270" s="310"/>
      <c r="G270" s="357" t="str">
        <f t="shared" si="26"/>
        <v/>
      </c>
      <c r="H270" s="358"/>
      <c r="I270" s="358"/>
      <c r="J270" s="358"/>
      <c r="K270" s="358"/>
      <c r="L270" s="359"/>
      <c r="M270" s="360"/>
      <c r="N270" s="360"/>
      <c r="O270" s="360"/>
      <c r="P270" s="360"/>
      <c r="Q270" s="360"/>
      <c r="R270" s="360"/>
      <c r="S270" s="360"/>
      <c r="T270" s="360"/>
      <c r="U270" s="360"/>
      <c r="V270" s="360"/>
      <c r="W270" s="360"/>
      <c r="X270" s="360"/>
      <c r="Y270" s="360"/>
      <c r="Z270" s="360"/>
      <c r="AA270" s="361" t="str">
        <f t="shared" si="27"/>
        <v/>
      </c>
      <c r="AB270" s="361"/>
      <c r="AC270" s="361"/>
      <c r="AD270" s="361"/>
      <c r="AE270" s="361"/>
      <c r="AF270" s="361"/>
      <c r="AG270" s="361"/>
      <c r="AH270" s="361" t="str">
        <f t="shared" si="28"/>
        <v/>
      </c>
      <c r="AI270" s="361"/>
      <c r="AJ270" s="361"/>
      <c r="AK270" s="361"/>
      <c r="AL270" s="361"/>
      <c r="AM270" s="361"/>
      <c r="AN270" s="361"/>
      <c r="AO270" s="362"/>
      <c r="AP270" s="362"/>
      <c r="AQ270" s="362"/>
      <c r="AR270" s="362"/>
      <c r="AS270" s="362"/>
      <c r="AT270" s="362"/>
      <c r="AU270" s="362"/>
      <c r="AV270" s="362"/>
      <c r="AW270" s="363"/>
      <c r="AX270" s="363"/>
      <c r="AY270" s="363"/>
      <c r="AZ270" s="338"/>
      <c r="BA270" s="339"/>
      <c r="BB270" s="311"/>
      <c r="BC270" s="312"/>
      <c r="BD270" s="312"/>
      <c r="BE270" s="313"/>
      <c r="BF270" s="314"/>
      <c r="BG270" s="314"/>
      <c r="BH270" s="314"/>
      <c r="BI270" s="314"/>
      <c r="BJ270" s="314"/>
      <c r="BK270" s="288"/>
      <c r="BL270" s="289"/>
      <c r="BM270" s="289"/>
      <c r="BN270" s="289"/>
      <c r="BO270" s="289"/>
      <c r="BP270" s="289"/>
      <c r="BQ270" s="290"/>
      <c r="BR270" s="315"/>
      <c r="BS270" s="316"/>
      <c r="BT270" s="316"/>
      <c r="BU270" s="316"/>
      <c r="BV270" s="316"/>
      <c r="BW270" s="317"/>
      <c r="BX270" s="349"/>
      <c r="BY270" s="350"/>
      <c r="BZ270" s="350"/>
      <c r="CA270" s="350"/>
      <c r="CB270" s="350"/>
      <c r="CC270" s="350"/>
      <c r="CD270" s="351"/>
      <c r="CE270" s="100"/>
      <c r="CF270" s="178" t="str">
        <f t="shared" si="29"/>
        <v/>
      </c>
    </row>
    <row r="271" spans="2:85" ht="25.9" customHeight="1">
      <c r="B271" s="83"/>
      <c r="C271" s="310">
        <v>69</v>
      </c>
      <c r="D271" s="310"/>
      <c r="E271" s="310"/>
      <c r="F271" s="364"/>
      <c r="G271" s="357" t="str">
        <f t="shared" si="26"/>
        <v/>
      </c>
      <c r="H271" s="358"/>
      <c r="I271" s="358"/>
      <c r="J271" s="358"/>
      <c r="K271" s="358"/>
      <c r="L271" s="359"/>
      <c r="M271" s="360"/>
      <c r="N271" s="360"/>
      <c r="O271" s="360"/>
      <c r="P271" s="360"/>
      <c r="Q271" s="360"/>
      <c r="R271" s="360"/>
      <c r="S271" s="360"/>
      <c r="T271" s="360"/>
      <c r="U271" s="360"/>
      <c r="V271" s="360"/>
      <c r="W271" s="360"/>
      <c r="X271" s="360"/>
      <c r="Y271" s="360"/>
      <c r="Z271" s="360"/>
      <c r="AA271" s="361" t="str">
        <f t="shared" si="27"/>
        <v/>
      </c>
      <c r="AB271" s="361"/>
      <c r="AC271" s="361"/>
      <c r="AD271" s="361"/>
      <c r="AE271" s="361"/>
      <c r="AF271" s="361"/>
      <c r="AG271" s="361"/>
      <c r="AH271" s="361" t="str">
        <f t="shared" si="28"/>
        <v/>
      </c>
      <c r="AI271" s="361"/>
      <c r="AJ271" s="361"/>
      <c r="AK271" s="361"/>
      <c r="AL271" s="361"/>
      <c r="AM271" s="361"/>
      <c r="AN271" s="361"/>
      <c r="AO271" s="362"/>
      <c r="AP271" s="362"/>
      <c r="AQ271" s="362"/>
      <c r="AR271" s="362"/>
      <c r="AS271" s="362"/>
      <c r="AT271" s="362"/>
      <c r="AU271" s="362"/>
      <c r="AV271" s="362"/>
      <c r="AW271" s="363"/>
      <c r="AX271" s="363"/>
      <c r="AY271" s="363"/>
      <c r="AZ271" s="338"/>
      <c r="BA271" s="339"/>
      <c r="BB271" s="311"/>
      <c r="BC271" s="312"/>
      <c r="BD271" s="312"/>
      <c r="BE271" s="313"/>
      <c r="BF271" s="314"/>
      <c r="BG271" s="314"/>
      <c r="BH271" s="314"/>
      <c r="BI271" s="314"/>
      <c r="BJ271" s="314"/>
      <c r="BK271" s="288"/>
      <c r="BL271" s="289"/>
      <c r="BM271" s="289"/>
      <c r="BN271" s="289"/>
      <c r="BO271" s="289"/>
      <c r="BP271" s="289"/>
      <c r="BQ271" s="290"/>
      <c r="BR271" s="315"/>
      <c r="BS271" s="316"/>
      <c r="BT271" s="316"/>
      <c r="BU271" s="316"/>
      <c r="BV271" s="316"/>
      <c r="BW271" s="317"/>
      <c r="BX271" s="349"/>
      <c r="BY271" s="350"/>
      <c r="BZ271" s="350"/>
      <c r="CA271" s="350"/>
      <c r="CB271" s="350"/>
      <c r="CC271" s="350"/>
      <c r="CD271" s="351"/>
      <c r="CE271" s="100"/>
      <c r="CF271" s="178" t="str">
        <f t="shared" si="29"/>
        <v/>
      </c>
    </row>
    <row r="272" spans="2:85" ht="25.9" customHeight="1">
      <c r="B272" s="83"/>
      <c r="C272" s="310">
        <v>70</v>
      </c>
      <c r="D272" s="310"/>
      <c r="E272" s="310"/>
      <c r="F272" s="310"/>
      <c r="G272" s="357" t="str">
        <f t="shared" si="26"/>
        <v/>
      </c>
      <c r="H272" s="358"/>
      <c r="I272" s="358"/>
      <c r="J272" s="358"/>
      <c r="K272" s="358"/>
      <c r="L272" s="359"/>
      <c r="M272" s="360"/>
      <c r="N272" s="360"/>
      <c r="O272" s="360"/>
      <c r="P272" s="360"/>
      <c r="Q272" s="360"/>
      <c r="R272" s="360"/>
      <c r="S272" s="360"/>
      <c r="T272" s="360"/>
      <c r="U272" s="360"/>
      <c r="V272" s="360"/>
      <c r="W272" s="360"/>
      <c r="X272" s="360"/>
      <c r="Y272" s="360"/>
      <c r="Z272" s="360"/>
      <c r="AA272" s="361" t="str">
        <f t="shared" si="27"/>
        <v/>
      </c>
      <c r="AB272" s="361"/>
      <c r="AC272" s="361"/>
      <c r="AD272" s="361"/>
      <c r="AE272" s="361"/>
      <c r="AF272" s="361"/>
      <c r="AG272" s="361"/>
      <c r="AH272" s="361" t="str">
        <f t="shared" si="28"/>
        <v/>
      </c>
      <c r="AI272" s="361"/>
      <c r="AJ272" s="361"/>
      <c r="AK272" s="361"/>
      <c r="AL272" s="361"/>
      <c r="AM272" s="361"/>
      <c r="AN272" s="361"/>
      <c r="AO272" s="362"/>
      <c r="AP272" s="362"/>
      <c r="AQ272" s="362"/>
      <c r="AR272" s="362"/>
      <c r="AS272" s="362"/>
      <c r="AT272" s="362"/>
      <c r="AU272" s="362"/>
      <c r="AV272" s="362"/>
      <c r="AW272" s="363"/>
      <c r="AX272" s="363"/>
      <c r="AY272" s="363"/>
      <c r="AZ272" s="338"/>
      <c r="BA272" s="339"/>
      <c r="BB272" s="311"/>
      <c r="BC272" s="312"/>
      <c r="BD272" s="312"/>
      <c r="BE272" s="313"/>
      <c r="BF272" s="314"/>
      <c r="BG272" s="314"/>
      <c r="BH272" s="314"/>
      <c r="BI272" s="314"/>
      <c r="BJ272" s="314"/>
      <c r="BK272" s="288"/>
      <c r="BL272" s="289"/>
      <c r="BM272" s="289"/>
      <c r="BN272" s="289"/>
      <c r="BO272" s="289"/>
      <c r="BP272" s="289"/>
      <c r="BQ272" s="290"/>
      <c r="BR272" s="315"/>
      <c r="BS272" s="316"/>
      <c r="BT272" s="316"/>
      <c r="BU272" s="316"/>
      <c r="BV272" s="316"/>
      <c r="BW272" s="317"/>
      <c r="BX272" s="349"/>
      <c r="BY272" s="350"/>
      <c r="BZ272" s="350"/>
      <c r="CA272" s="350"/>
      <c r="CB272" s="350"/>
      <c r="CC272" s="350"/>
      <c r="CD272" s="351"/>
      <c r="CE272" s="100"/>
      <c r="CF272" s="178" t="str">
        <f t="shared" si="29"/>
        <v/>
      </c>
    </row>
    <row r="273" spans="2:87" ht="25.9" customHeight="1">
      <c r="B273" s="83"/>
      <c r="C273" s="310">
        <v>71</v>
      </c>
      <c r="D273" s="310"/>
      <c r="E273" s="310"/>
      <c r="F273" s="364"/>
      <c r="G273" s="357" t="str">
        <f t="shared" si="26"/>
        <v/>
      </c>
      <c r="H273" s="358"/>
      <c r="I273" s="358"/>
      <c r="J273" s="358"/>
      <c r="K273" s="358"/>
      <c r="L273" s="359"/>
      <c r="M273" s="360"/>
      <c r="N273" s="360"/>
      <c r="O273" s="360"/>
      <c r="P273" s="360"/>
      <c r="Q273" s="360"/>
      <c r="R273" s="360"/>
      <c r="S273" s="360"/>
      <c r="T273" s="360"/>
      <c r="U273" s="360"/>
      <c r="V273" s="360"/>
      <c r="W273" s="360"/>
      <c r="X273" s="360"/>
      <c r="Y273" s="360"/>
      <c r="Z273" s="360"/>
      <c r="AA273" s="361" t="str">
        <f t="shared" si="27"/>
        <v/>
      </c>
      <c r="AB273" s="361"/>
      <c r="AC273" s="361"/>
      <c r="AD273" s="361"/>
      <c r="AE273" s="361"/>
      <c r="AF273" s="361"/>
      <c r="AG273" s="361"/>
      <c r="AH273" s="361" t="str">
        <f t="shared" si="28"/>
        <v/>
      </c>
      <c r="AI273" s="361"/>
      <c r="AJ273" s="361"/>
      <c r="AK273" s="361"/>
      <c r="AL273" s="361"/>
      <c r="AM273" s="361"/>
      <c r="AN273" s="361"/>
      <c r="AO273" s="362"/>
      <c r="AP273" s="362"/>
      <c r="AQ273" s="362"/>
      <c r="AR273" s="362"/>
      <c r="AS273" s="362"/>
      <c r="AT273" s="362"/>
      <c r="AU273" s="362"/>
      <c r="AV273" s="362"/>
      <c r="AW273" s="363"/>
      <c r="AX273" s="363"/>
      <c r="AY273" s="363"/>
      <c r="AZ273" s="338"/>
      <c r="BA273" s="339"/>
      <c r="BB273" s="311"/>
      <c r="BC273" s="312"/>
      <c r="BD273" s="312"/>
      <c r="BE273" s="313"/>
      <c r="BF273" s="314"/>
      <c r="BG273" s="314"/>
      <c r="BH273" s="314"/>
      <c r="BI273" s="314"/>
      <c r="BJ273" s="314"/>
      <c r="BK273" s="288"/>
      <c r="BL273" s="289"/>
      <c r="BM273" s="289"/>
      <c r="BN273" s="289"/>
      <c r="BO273" s="289"/>
      <c r="BP273" s="289"/>
      <c r="BQ273" s="290"/>
      <c r="BR273" s="315"/>
      <c r="BS273" s="316"/>
      <c r="BT273" s="316"/>
      <c r="BU273" s="316"/>
      <c r="BV273" s="316"/>
      <c r="BW273" s="317"/>
      <c r="BX273" s="349"/>
      <c r="BY273" s="350"/>
      <c r="BZ273" s="350"/>
      <c r="CA273" s="350"/>
      <c r="CB273" s="350"/>
      <c r="CC273" s="350"/>
      <c r="CD273" s="351"/>
      <c r="CE273" s="100"/>
      <c r="CF273" s="178" t="str">
        <f t="shared" si="29"/>
        <v/>
      </c>
    </row>
    <row r="274" spans="2:87" ht="25.9" customHeight="1">
      <c r="B274" s="83"/>
      <c r="C274" s="310">
        <v>72</v>
      </c>
      <c r="D274" s="310"/>
      <c r="E274" s="310"/>
      <c r="F274" s="310"/>
      <c r="G274" s="357" t="str">
        <f t="shared" si="26"/>
        <v/>
      </c>
      <c r="H274" s="358"/>
      <c r="I274" s="358"/>
      <c r="J274" s="358"/>
      <c r="K274" s="358"/>
      <c r="L274" s="359"/>
      <c r="M274" s="360"/>
      <c r="N274" s="360"/>
      <c r="O274" s="360"/>
      <c r="P274" s="360"/>
      <c r="Q274" s="360"/>
      <c r="R274" s="360"/>
      <c r="S274" s="360"/>
      <c r="T274" s="360"/>
      <c r="U274" s="360"/>
      <c r="V274" s="360"/>
      <c r="W274" s="360"/>
      <c r="X274" s="360"/>
      <c r="Y274" s="360"/>
      <c r="Z274" s="360"/>
      <c r="AA274" s="361" t="str">
        <f t="shared" si="27"/>
        <v/>
      </c>
      <c r="AB274" s="361"/>
      <c r="AC274" s="361"/>
      <c r="AD274" s="361"/>
      <c r="AE274" s="361"/>
      <c r="AF274" s="361"/>
      <c r="AG274" s="361"/>
      <c r="AH274" s="361" t="str">
        <f t="shared" si="28"/>
        <v/>
      </c>
      <c r="AI274" s="361"/>
      <c r="AJ274" s="361"/>
      <c r="AK274" s="361"/>
      <c r="AL274" s="361"/>
      <c r="AM274" s="361"/>
      <c r="AN274" s="361"/>
      <c r="AO274" s="362"/>
      <c r="AP274" s="362"/>
      <c r="AQ274" s="362"/>
      <c r="AR274" s="362"/>
      <c r="AS274" s="362"/>
      <c r="AT274" s="362"/>
      <c r="AU274" s="362"/>
      <c r="AV274" s="362"/>
      <c r="AW274" s="363"/>
      <c r="AX274" s="363"/>
      <c r="AY274" s="363"/>
      <c r="AZ274" s="338"/>
      <c r="BA274" s="339"/>
      <c r="BB274" s="311"/>
      <c r="BC274" s="312"/>
      <c r="BD274" s="312"/>
      <c r="BE274" s="313"/>
      <c r="BF274" s="314"/>
      <c r="BG274" s="314"/>
      <c r="BH274" s="314"/>
      <c r="BI274" s="314"/>
      <c r="BJ274" s="314"/>
      <c r="BK274" s="288"/>
      <c r="BL274" s="289"/>
      <c r="BM274" s="289"/>
      <c r="BN274" s="289"/>
      <c r="BO274" s="289"/>
      <c r="BP274" s="289"/>
      <c r="BQ274" s="290"/>
      <c r="BR274" s="315"/>
      <c r="BS274" s="316"/>
      <c r="BT274" s="316"/>
      <c r="BU274" s="316"/>
      <c r="BV274" s="316"/>
      <c r="BW274" s="317"/>
      <c r="BX274" s="349"/>
      <c r="BY274" s="350"/>
      <c r="BZ274" s="350"/>
      <c r="CA274" s="350"/>
      <c r="CB274" s="350"/>
      <c r="CC274" s="350"/>
      <c r="CD274" s="351"/>
      <c r="CE274" s="100"/>
      <c r="CF274" s="178" t="str">
        <f t="shared" si="29"/>
        <v/>
      </c>
    </row>
    <row r="275" spans="2:87" ht="25.9" customHeight="1">
      <c r="B275" s="83"/>
      <c r="C275" s="310" t="s">
        <v>27</v>
      </c>
      <c r="D275" s="310"/>
      <c r="E275" s="310"/>
      <c r="F275" s="310"/>
      <c r="G275" s="326"/>
      <c r="H275" s="327"/>
      <c r="I275" s="327"/>
      <c r="J275" s="327"/>
      <c r="K275" s="327"/>
      <c r="L275" s="328"/>
      <c r="M275" s="329" t="str">
        <f>IF($M$40="","",$M$40)</f>
        <v/>
      </c>
      <c r="N275" s="330"/>
      <c r="O275" s="330"/>
      <c r="P275" s="330"/>
      <c r="Q275" s="330"/>
      <c r="R275" s="330"/>
      <c r="S275" s="330"/>
      <c r="T275" s="330"/>
      <c r="U275" s="330"/>
      <c r="V275" s="330"/>
      <c r="W275" s="330"/>
      <c r="X275" s="330"/>
      <c r="Y275" s="330"/>
      <c r="Z275" s="331"/>
      <c r="AA275" s="307" t="str">
        <f>IF($AA$40="","",$AA$40)</f>
        <v/>
      </c>
      <c r="AB275" s="308"/>
      <c r="AC275" s="308"/>
      <c r="AD275" s="308"/>
      <c r="AE275" s="308"/>
      <c r="AF275" s="308"/>
      <c r="AG275" s="308"/>
      <c r="AH275" s="308"/>
      <c r="AI275" s="308"/>
      <c r="AJ275" s="308"/>
      <c r="AK275" s="308"/>
      <c r="AL275" s="308"/>
      <c r="AM275" s="308"/>
      <c r="AN275" s="309"/>
      <c r="AO275" s="352"/>
      <c r="AP275" s="352"/>
      <c r="AQ275" s="352"/>
      <c r="AR275" s="352"/>
      <c r="AS275" s="352"/>
      <c r="AT275" s="352"/>
      <c r="AU275" s="352"/>
      <c r="AV275" s="352"/>
      <c r="AW275" s="353"/>
      <c r="AX275" s="353"/>
      <c r="AY275" s="353"/>
      <c r="AZ275" s="354"/>
      <c r="BA275" s="355"/>
      <c r="BB275" s="355"/>
      <c r="BC275" s="355"/>
      <c r="BD275" s="355"/>
      <c r="BE275" s="355"/>
      <c r="BF275" s="356"/>
      <c r="BG275" s="356"/>
      <c r="BH275" s="356"/>
      <c r="BI275" s="356"/>
      <c r="BJ275" s="356"/>
      <c r="BK275" s="291"/>
      <c r="BL275" s="292"/>
      <c r="BM275" s="292"/>
      <c r="BN275" s="292"/>
      <c r="BO275" s="292"/>
      <c r="BP275" s="292"/>
      <c r="BQ275" s="293"/>
      <c r="BR275" s="291"/>
      <c r="BS275" s="292"/>
      <c r="BT275" s="292"/>
      <c r="BU275" s="292"/>
      <c r="BV275" s="292"/>
      <c r="BW275" s="293"/>
      <c r="BX275" s="291"/>
      <c r="BY275" s="292"/>
      <c r="BZ275" s="292"/>
      <c r="CA275" s="292"/>
      <c r="CB275" s="292"/>
      <c r="CC275" s="292"/>
      <c r="CD275" s="293"/>
      <c r="CE275" s="102"/>
    </row>
    <row r="276" spans="2:87" ht="23.45" customHeight="1">
      <c r="B276" s="83"/>
      <c r="C276" s="294" t="s">
        <v>190</v>
      </c>
      <c r="D276" s="295"/>
      <c r="E276" s="295"/>
      <c r="F276" s="296"/>
      <c r="G276" s="326"/>
      <c r="H276" s="327"/>
      <c r="I276" s="327"/>
      <c r="J276" s="327"/>
      <c r="K276" s="327"/>
      <c r="L276" s="328"/>
      <c r="M276" s="335" t="s">
        <v>103</v>
      </c>
      <c r="N276" s="336"/>
      <c r="O276" s="336"/>
      <c r="P276" s="336"/>
      <c r="Q276" s="336"/>
      <c r="R276" s="336"/>
      <c r="S276" s="336"/>
      <c r="T276" s="336"/>
      <c r="U276" s="336"/>
      <c r="V276" s="336"/>
      <c r="W276" s="336"/>
      <c r="X276" s="336"/>
      <c r="Y276" s="336"/>
      <c r="Z276" s="337"/>
      <c r="AA276" s="311" t="s">
        <v>43</v>
      </c>
      <c r="AB276" s="338"/>
      <c r="AC276" s="338"/>
      <c r="AD276" s="338"/>
      <c r="AE276" s="338"/>
      <c r="AF276" s="338"/>
      <c r="AG276" s="338"/>
      <c r="AH276" s="338"/>
      <c r="AI276" s="338"/>
      <c r="AJ276" s="338"/>
      <c r="AK276" s="338"/>
      <c r="AL276" s="338"/>
      <c r="AM276" s="338"/>
      <c r="AN276" s="339"/>
      <c r="AO276" s="340" t="s">
        <v>191</v>
      </c>
      <c r="AP276" s="341"/>
      <c r="AQ276" s="341"/>
      <c r="AR276" s="341"/>
      <c r="AS276" s="341"/>
      <c r="AT276" s="341"/>
      <c r="AU276" s="341"/>
      <c r="AV276" s="341"/>
      <c r="AW276" s="441" t="s">
        <v>70</v>
      </c>
      <c r="AX276" s="442"/>
      <c r="AY276" s="442"/>
      <c r="AZ276" s="442"/>
      <c r="BA276" s="442"/>
      <c r="BB276" s="345" t="s">
        <v>199</v>
      </c>
      <c r="BC276" s="345"/>
      <c r="BD276" s="345"/>
      <c r="BE276" s="345"/>
      <c r="BF276" s="346">
        <f>SUM('陸上1（総括申込書）'!$J$17:$J$18)</f>
        <v>0</v>
      </c>
      <c r="BG276" s="346"/>
      <c r="BH276" s="346"/>
      <c r="BI276" s="346"/>
      <c r="BJ276" s="346"/>
      <c r="BK276" s="323" t="s">
        <v>368</v>
      </c>
      <c r="BL276" s="323"/>
      <c r="BM276" s="346">
        <f>SUM('陸上1（総括申込書）'!$K$17:$K$18)</f>
        <v>0</v>
      </c>
      <c r="BN276" s="346"/>
      <c r="BO276" s="346"/>
      <c r="BP276" s="346"/>
      <c r="BQ276" s="346"/>
      <c r="BR276" s="346"/>
      <c r="BS276" s="323" t="s">
        <v>39</v>
      </c>
      <c r="BT276" s="323"/>
      <c r="BV276" s="323"/>
      <c r="BW276" s="324">
        <f>SUM($BM$41:$BR$47)</f>
        <v>0</v>
      </c>
      <c r="BX276" s="324"/>
      <c r="BY276" s="324"/>
      <c r="BZ276" s="324"/>
      <c r="CA276" s="324"/>
      <c r="CB276" s="324"/>
      <c r="CC276" s="323" t="s">
        <v>39</v>
      </c>
      <c r="CD276" s="323"/>
      <c r="CE276" s="100"/>
    </row>
    <row r="277" spans="2:87" ht="25.9" customHeight="1">
      <c r="B277" s="83"/>
      <c r="C277" s="332"/>
      <c r="D277" s="333"/>
      <c r="E277" s="333"/>
      <c r="F277" s="334"/>
      <c r="G277" s="326"/>
      <c r="H277" s="327"/>
      <c r="I277" s="327"/>
      <c r="J277" s="327"/>
      <c r="K277" s="327"/>
      <c r="L277" s="328"/>
      <c r="M277" s="329" t="str">
        <f>IF(基本入力!$I$41="","",基本入力!$I$41)</f>
        <v/>
      </c>
      <c r="N277" s="330"/>
      <c r="O277" s="330"/>
      <c r="P277" s="330"/>
      <c r="Q277" s="330"/>
      <c r="R277" s="330"/>
      <c r="S277" s="330"/>
      <c r="T277" s="330"/>
      <c r="U277" s="330"/>
      <c r="V277" s="330"/>
      <c r="W277" s="330"/>
      <c r="X277" s="330"/>
      <c r="Y277" s="330"/>
      <c r="Z277" s="331"/>
      <c r="AA277" s="307" t="str">
        <f>IF(基本入力!$Y$41="","",基本入力!$Y$41)</f>
        <v/>
      </c>
      <c r="AB277" s="308"/>
      <c r="AC277" s="308"/>
      <c r="AD277" s="308"/>
      <c r="AE277" s="308"/>
      <c r="AF277" s="308"/>
      <c r="AG277" s="308"/>
      <c r="AH277" s="308"/>
      <c r="AI277" s="308"/>
      <c r="AJ277" s="308"/>
      <c r="AK277" s="308"/>
      <c r="AL277" s="308"/>
      <c r="AM277" s="308"/>
      <c r="AN277" s="309"/>
      <c r="AO277" s="310" t="str">
        <f>IF(基本入力!$AR$41="","",基本入力!$AR$41)</f>
        <v/>
      </c>
      <c r="AP277" s="310"/>
      <c r="AQ277" s="310"/>
      <c r="AR277" s="310"/>
      <c r="AS277" s="310"/>
      <c r="AT277" s="310"/>
      <c r="AU277" s="310"/>
      <c r="AV277" s="310"/>
      <c r="AW277" s="12"/>
      <c r="AX277" s="12"/>
      <c r="AY277" s="12"/>
      <c r="AZ277" s="12"/>
      <c r="BA277" s="12"/>
      <c r="BB277" s="347" t="s">
        <v>23</v>
      </c>
      <c r="BC277" s="347"/>
      <c r="BD277" s="347"/>
      <c r="BE277" s="347"/>
      <c r="BF277" s="348">
        <f>SUM('陸上1（総括申込書）'!$J$19:$J$20)</f>
        <v>0</v>
      </c>
      <c r="BG277" s="348"/>
      <c r="BH277" s="348"/>
      <c r="BI277" s="348"/>
      <c r="BJ277" s="348"/>
      <c r="BK277" s="303" t="s">
        <v>368</v>
      </c>
      <c r="BL277" s="303"/>
      <c r="BM277" s="346">
        <f>SUM('陸上1（総括申込書）'!$K$19:$K$20)</f>
        <v>0</v>
      </c>
      <c r="BN277" s="346"/>
      <c r="BO277" s="346"/>
      <c r="BP277" s="346"/>
      <c r="BQ277" s="346"/>
      <c r="BR277" s="346"/>
      <c r="BS277" s="303" t="s">
        <v>39</v>
      </c>
      <c r="BT277" s="303"/>
      <c r="BV277" s="303"/>
      <c r="BW277" s="325"/>
      <c r="BX277" s="325"/>
      <c r="BY277" s="325"/>
      <c r="BZ277" s="325"/>
      <c r="CA277" s="325"/>
      <c r="CB277" s="325"/>
      <c r="CC277" s="303"/>
      <c r="CD277" s="303"/>
      <c r="CE277" s="84"/>
      <c r="CI277" s="179"/>
    </row>
    <row r="278" spans="2:87" ht="25.9" customHeight="1">
      <c r="B278" s="83"/>
      <c r="C278" s="297"/>
      <c r="D278" s="298"/>
      <c r="E278" s="298"/>
      <c r="F278" s="299"/>
      <c r="G278" s="342"/>
      <c r="H278" s="343"/>
      <c r="I278" s="343"/>
      <c r="J278" s="343"/>
      <c r="K278" s="343"/>
      <c r="L278" s="344"/>
      <c r="M278" s="329" t="str">
        <f>IF(基本入力!$I$43="","",基本入力!$I$43)</f>
        <v/>
      </c>
      <c r="N278" s="330"/>
      <c r="O278" s="330"/>
      <c r="P278" s="330"/>
      <c r="Q278" s="330"/>
      <c r="R278" s="330"/>
      <c r="S278" s="330"/>
      <c r="T278" s="330"/>
      <c r="U278" s="330"/>
      <c r="V278" s="330"/>
      <c r="W278" s="330"/>
      <c r="X278" s="330"/>
      <c r="Y278" s="330"/>
      <c r="Z278" s="331"/>
      <c r="AA278" s="307" t="str">
        <f>IF(基本入力!$Y$43="","",基本入力!$Y$43)</f>
        <v/>
      </c>
      <c r="AB278" s="308"/>
      <c r="AC278" s="308"/>
      <c r="AD278" s="308"/>
      <c r="AE278" s="308"/>
      <c r="AF278" s="308"/>
      <c r="AG278" s="308"/>
      <c r="AH278" s="308"/>
      <c r="AI278" s="308"/>
      <c r="AJ278" s="308"/>
      <c r="AK278" s="308"/>
      <c r="AL278" s="308"/>
      <c r="AM278" s="308"/>
      <c r="AN278" s="309"/>
      <c r="AO278" s="310" t="str">
        <f>IF(基本入力!$AR$43="","",基本入力!$AR$43)</f>
        <v/>
      </c>
      <c r="AP278" s="310"/>
      <c r="AQ278" s="310"/>
      <c r="AR278" s="310"/>
      <c r="AS278" s="310"/>
      <c r="AT278" s="310"/>
      <c r="AU278" s="310"/>
      <c r="AV278" s="310"/>
      <c r="BB278" s="347" t="s">
        <v>109</v>
      </c>
      <c r="BC278" s="347"/>
      <c r="BD278" s="347"/>
      <c r="BE278" s="347"/>
      <c r="BF278" s="348">
        <f>SUM('陸上1（総括申込書）'!$J$21:$J$22)</f>
        <v>0</v>
      </c>
      <c r="BG278" s="348"/>
      <c r="BH278" s="348"/>
      <c r="BI278" s="348"/>
      <c r="BJ278" s="348"/>
      <c r="BK278" s="303" t="s">
        <v>368</v>
      </c>
      <c r="BL278" s="303"/>
      <c r="BM278" s="346">
        <f>SUM('陸上1（総括申込書）'!$K$21:$K$22)</f>
        <v>0</v>
      </c>
      <c r="BN278" s="346"/>
      <c r="BO278" s="346"/>
      <c r="BP278" s="346"/>
      <c r="BQ278" s="346"/>
      <c r="BR278" s="346"/>
      <c r="BS278" s="303" t="s">
        <v>39</v>
      </c>
      <c r="BT278" s="303"/>
      <c r="CE278" s="84"/>
    </row>
    <row r="279" spans="2:87" ht="6" customHeight="1">
      <c r="B279" s="83"/>
      <c r="BB279" s="347" t="s">
        <v>369</v>
      </c>
      <c r="BC279" s="347"/>
      <c r="BD279" s="347"/>
      <c r="BE279" s="347"/>
      <c r="BF279" s="446">
        <f>SUM('陸上1（総括申込書）'!$J$23:$J$24)</f>
        <v>0</v>
      </c>
      <c r="BG279" s="446"/>
      <c r="BH279" s="446"/>
      <c r="BI279" s="446"/>
      <c r="BJ279" s="446"/>
      <c r="BK279" s="303" t="s">
        <v>368</v>
      </c>
      <c r="BL279" s="303"/>
      <c r="BM279" s="443">
        <f>SUM('陸上1（総括申込書）'!$K$23:$K$24)</f>
        <v>0</v>
      </c>
      <c r="BN279" s="443"/>
      <c r="BO279" s="443"/>
      <c r="BP279" s="443"/>
      <c r="BQ279" s="443"/>
      <c r="BR279" s="443"/>
      <c r="BS279" s="303" t="s">
        <v>39</v>
      </c>
      <c r="BT279" s="303"/>
      <c r="CE279" s="101"/>
    </row>
    <row r="280" spans="2:87" ht="18" customHeight="1">
      <c r="B280" s="83"/>
      <c r="BB280" s="347"/>
      <c r="BC280" s="347"/>
      <c r="BD280" s="347"/>
      <c r="BE280" s="347"/>
      <c r="BF280" s="348"/>
      <c r="BG280" s="348"/>
      <c r="BH280" s="348"/>
      <c r="BI280" s="348"/>
      <c r="BJ280" s="348"/>
      <c r="BK280" s="303"/>
      <c r="BL280" s="303"/>
      <c r="BM280" s="348"/>
      <c r="BN280" s="348"/>
      <c r="BO280" s="348"/>
      <c r="BP280" s="348"/>
      <c r="BQ280" s="348"/>
      <c r="BR280" s="348"/>
      <c r="BS280" s="303"/>
      <c r="BT280" s="303"/>
      <c r="CE280" s="84"/>
    </row>
    <row r="281" spans="2:87" ht="6" customHeight="1">
      <c r="B281" s="83"/>
      <c r="BB281" s="347" t="s">
        <v>370</v>
      </c>
      <c r="BC281" s="347"/>
      <c r="BD281" s="347"/>
      <c r="BE281" s="347"/>
      <c r="BF281" s="443">
        <f>IF('陸上1（総括申込書）'!$J$25="","",'陸上1（総括申込書）'!$J$25)</f>
        <v>0</v>
      </c>
      <c r="BG281" s="443"/>
      <c r="BH281" s="443"/>
      <c r="BI281" s="443"/>
      <c r="BJ281" s="443"/>
      <c r="BK281" s="303" t="s">
        <v>368</v>
      </c>
      <c r="BL281" s="303"/>
      <c r="BM281" s="444" t="str">
        <f>IF('陸上1（総括申込書）'!$K$25=0,"",'陸上1（総括申込書）'!$K$25)</f>
        <v>-</v>
      </c>
      <c r="BN281" s="444"/>
      <c r="BO281" s="444"/>
      <c r="BP281" s="444"/>
      <c r="BQ281" s="444"/>
      <c r="BR281" s="444"/>
      <c r="BS281" s="303" t="s">
        <v>39</v>
      </c>
      <c r="BT281" s="303"/>
      <c r="CE281" s="84"/>
    </row>
    <row r="282" spans="2:87" ht="18" customHeight="1">
      <c r="B282" s="83"/>
      <c r="C282" s="320" t="str">
        <f>IF($C$47="","",$C$47)</f>
        <v/>
      </c>
      <c r="D282" s="320"/>
      <c r="E282" s="320"/>
      <c r="F282" s="320"/>
      <c r="G282" s="320"/>
      <c r="H282" s="320"/>
      <c r="I282" s="320"/>
      <c r="J282" s="320"/>
      <c r="K282" s="320"/>
      <c r="L282" s="320"/>
      <c r="M282" s="320"/>
      <c r="N282" s="320"/>
      <c r="O282" s="320"/>
      <c r="P282" s="320"/>
      <c r="Q282" s="320"/>
      <c r="R282" s="320"/>
      <c r="S282" s="320"/>
      <c r="BB282" s="347"/>
      <c r="BC282" s="347"/>
      <c r="BD282" s="347"/>
      <c r="BE282" s="347"/>
      <c r="BF282" s="348"/>
      <c r="BG282" s="348"/>
      <c r="BH282" s="348"/>
      <c r="BI282" s="348"/>
      <c r="BJ282" s="348"/>
      <c r="BK282" s="303"/>
      <c r="BL282" s="303"/>
      <c r="BM282" s="445"/>
      <c r="BN282" s="445"/>
      <c r="BO282" s="445"/>
      <c r="BP282" s="445"/>
      <c r="BQ282" s="445"/>
      <c r="BR282" s="445"/>
      <c r="BS282" s="303"/>
      <c r="BT282" s="303"/>
      <c r="CE282" s="84"/>
    </row>
    <row r="283" spans="2:87" ht="18" customHeight="1">
      <c r="B283" s="83"/>
      <c r="C283" s="321" t="s">
        <v>192</v>
      </c>
      <c r="D283" s="321"/>
      <c r="E283" s="321"/>
      <c r="F283" s="321"/>
      <c r="G283" s="321"/>
      <c r="H283" s="321"/>
      <c r="I283" s="321"/>
      <c r="J283" s="321"/>
      <c r="K283" s="321"/>
      <c r="L283" s="321"/>
      <c r="M283" s="321"/>
      <c r="N283" s="321"/>
      <c r="O283" s="321"/>
      <c r="P283" s="321"/>
      <c r="Q283" s="321"/>
      <c r="R283" s="321"/>
      <c r="S283" s="321"/>
      <c r="T283" s="321"/>
      <c r="U283" s="321"/>
      <c r="V283" s="321"/>
      <c r="W283" s="321"/>
      <c r="X283" s="321"/>
      <c r="Z283" s="322" t="s">
        <v>193</v>
      </c>
      <c r="AA283" s="322"/>
      <c r="AB283" s="13"/>
      <c r="CE283" s="84"/>
    </row>
    <row r="284" spans="2:87" ht="18" customHeight="1">
      <c r="B284" s="83"/>
      <c r="C284" s="321" t="s">
        <v>66</v>
      </c>
      <c r="D284" s="321"/>
      <c r="E284" s="321"/>
      <c r="F284" s="321"/>
      <c r="G284" s="321"/>
      <c r="H284" s="321"/>
      <c r="I284" s="321"/>
      <c r="J284" s="321"/>
      <c r="K284" s="321"/>
      <c r="L284" s="321"/>
      <c r="M284" s="321"/>
      <c r="N284" s="321"/>
      <c r="O284" s="321"/>
      <c r="P284" s="321"/>
      <c r="Q284" s="321"/>
      <c r="R284" s="321"/>
      <c r="S284" s="321"/>
      <c r="T284" s="321"/>
      <c r="U284" s="321"/>
      <c r="V284" s="321"/>
      <c r="W284" s="321"/>
      <c r="X284" s="321"/>
      <c r="Z284" s="322" t="s">
        <v>193</v>
      </c>
      <c r="AA284" s="322"/>
      <c r="AB284" s="13"/>
      <c r="CE284" s="84"/>
    </row>
    <row r="285" spans="2:87" ht="6" customHeight="1">
      <c r="B285" s="83"/>
      <c r="CE285" s="84"/>
    </row>
    <row r="286" spans="2:87" ht="31.9" customHeight="1">
      <c r="B286" s="83"/>
      <c r="R286" s="304" t="str">
        <f>IF($AN$18="","",$AN$18)</f>
        <v/>
      </c>
      <c r="S286" s="304"/>
      <c r="T286" s="304"/>
      <c r="U286" s="304"/>
      <c r="V286" s="304"/>
      <c r="W286" s="304"/>
      <c r="X286" s="304"/>
      <c r="Y286" s="304"/>
      <c r="Z286" s="304"/>
      <c r="AA286" s="304"/>
      <c r="AB286" s="304"/>
      <c r="AC286" s="304"/>
      <c r="AD286" s="39"/>
      <c r="AE286" s="305" t="s">
        <v>201</v>
      </c>
      <c r="AF286" s="305"/>
      <c r="AG286" s="305"/>
      <c r="AH286" s="305"/>
      <c r="AI286" s="305"/>
      <c r="AJ286" s="305"/>
      <c r="AK286" s="305"/>
      <c r="AL286" s="305"/>
      <c r="AM286" s="305"/>
      <c r="AN286" s="305"/>
      <c r="AO286" s="305"/>
      <c r="AP286" s="305"/>
      <c r="AQ286" s="305"/>
      <c r="AR286" s="305"/>
      <c r="AS286" s="305"/>
      <c r="AT286" s="305"/>
      <c r="AU286" s="12"/>
      <c r="AV286" s="306" t="str">
        <f>IF($AV$51="","",$AV$51)</f>
        <v/>
      </c>
      <c r="AW286" s="306"/>
      <c r="AX286" s="306"/>
      <c r="AY286" s="306"/>
      <c r="AZ286" s="306"/>
      <c r="BA286" s="306"/>
      <c r="BB286" s="306"/>
      <c r="BC286" s="306"/>
      <c r="BD286" s="306"/>
      <c r="BE286" s="306"/>
      <c r="BF286" s="306"/>
      <c r="BG286" s="306"/>
      <c r="BH286" s="306"/>
      <c r="BI286" s="306"/>
      <c r="BJ286" s="306"/>
      <c r="BK286" s="306"/>
      <c r="BL286" s="306"/>
      <c r="BM286" s="306"/>
      <c r="BN286" s="306"/>
      <c r="BO286" s="306"/>
      <c r="BP286" s="306"/>
      <c r="BQ286" s="306"/>
      <c r="BR286" s="306"/>
      <c r="BS286" s="306"/>
      <c r="BT286" s="306"/>
      <c r="BV286" s="322"/>
      <c r="BW286" s="322"/>
      <c r="CE286" s="84"/>
    </row>
    <row r="287" spans="2:87" ht="6" customHeight="1">
      <c r="B287" s="83"/>
      <c r="R287" s="40"/>
      <c r="S287" s="40"/>
      <c r="T287" s="40"/>
      <c r="U287" s="40"/>
      <c r="V287" s="40"/>
      <c r="W287" s="40"/>
      <c r="X287" s="40"/>
      <c r="Y287" s="40"/>
      <c r="Z287" s="40"/>
      <c r="AA287" s="40"/>
      <c r="AB287" s="40"/>
      <c r="AC287" s="40"/>
      <c r="AD287" s="40"/>
      <c r="AE287" s="12"/>
      <c r="AF287" s="12"/>
      <c r="AG287" s="12"/>
      <c r="AH287" s="12"/>
      <c r="AI287" s="12"/>
      <c r="AJ287" s="12"/>
      <c r="AK287" s="12"/>
      <c r="AL287" s="12"/>
      <c r="AM287" s="12"/>
      <c r="AN287" s="12"/>
      <c r="AO287" s="12"/>
      <c r="AP287" s="12"/>
      <c r="AQ287" s="12"/>
      <c r="AR287" s="12"/>
      <c r="AS287" s="12"/>
      <c r="AT287" s="12"/>
      <c r="AU287" s="12"/>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CE287" s="84"/>
    </row>
    <row r="288" spans="2:87" ht="31.9" customHeight="1">
      <c r="B288" s="83"/>
      <c r="R288" s="304" t="str">
        <f>IF($AN$18="","",$AN$18)</f>
        <v/>
      </c>
      <c r="S288" s="304"/>
      <c r="T288" s="304"/>
      <c r="U288" s="304"/>
      <c r="V288" s="304"/>
      <c r="W288" s="304"/>
      <c r="X288" s="304"/>
      <c r="Y288" s="304"/>
      <c r="Z288" s="304"/>
      <c r="AA288" s="304"/>
      <c r="AB288" s="304"/>
      <c r="AC288" s="304"/>
      <c r="AD288" s="39"/>
      <c r="AE288" s="305" t="s">
        <v>40</v>
      </c>
      <c r="AF288" s="305"/>
      <c r="AG288" s="305"/>
      <c r="AH288" s="305"/>
      <c r="AI288" s="305"/>
      <c r="AJ288" s="305"/>
      <c r="AK288" s="305"/>
      <c r="AL288" s="305"/>
      <c r="AM288" s="305"/>
      <c r="AN288" s="305"/>
      <c r="AO288" s="305"/>
      <c r="AP288" s="305"/>
      <c r="AQ288" s="305"/>
      <c r="AR288" s="305"/>
      <c r="AS288" s="305"/>
      <c r="AT288" s="305"/>
      <c r="AU288" s="12"/>
      <c r="AV288" s="306" t="str">
        <f>IF($AV$53="","",$AV$53)</f>
        <v/>
      </c>
      <c r="AW288" s="306"/>
      <c r="AX288" s="306"/>
      <c r="AY288" s="306"/>
      <c r="AZ288" s="306"/>
      <c r="BA288" s="306"/>
      <c r="BB288" s="306"/>
      <c r="BC288" s="306"/>
      <c r="BD288" s="306"/>
      <c r="BE288" s="306"/>
      <c r="BF288" s="306"/>
      <c r="BG288" s="306"/>
      <c r="BH288" s="306"/>
      <c r="BI288" s="306"/>
      <c r="BJ288" s="306"/>
      <c r="BK288" s="306"/>
      <c r="BL288" s="306"/>
      <c r="BM288" s="306"/>
      <c r="BN288" s="306"/>
      <c r="BO288" s="306"/>
      <c r="BP288" s="306"/>
      <c r="BQ288" s="306"/>
      <c r="BR288" s="306"/>
      <c r="BS288" s="306"/>
      <c r="BT288" s="306"/>
      <c r="BV288" s="322"/>
      <c r="BW288" s="322"/>
      <c r="CE288" s="84"/>
    </row>
    <row r="289" spans="2:83">
      <c r="B289" s="83"/>
      <c r="CE289" s="84"/>
    </row>
    <row r="290" spans="2:83">
      <c r="B290" s="83"/>
      <c r="CE290" s="84"/>
    </row>
    <row r="291" spans="2:83">
      <c r="B291" s="83"/>
      <c r="CE291" s="84"/>
    </row>
    <row r="292" spans="2:83">
      <c r="B292" s="83"/>
      <c r="CE292" s="84"/>
    </row>
    <row r="293" spans="2:83">
      <c r="B293" s="83"/>
      <c r="CE293" s="84"/>
    </row>
    <row r="294" spans="2:83">
      <c r="B294" s="83"/>
      <c r="CE294" s="84"/>
    </row>
    <row r="295" spans="2:83">
      <c r="B295" s="83"/>
      <c r="CE295" s="84"/>
    </row>
    <row r="296" spans="2:83" ht="8.4499999999999993" customHeight="1">
      <c r="B296" s="83"/>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row>
  </sheetData>
  <mergeCells count="1682">
    <mergeCell ref="BS230:BT230"/>
    <mergeCell ref="BB231:BE231"/>
    <mergeCell ref="BF231:BJ231"/>
    <mergeCell ref="BK231:BL231"/>
    <mergeCell ref="BM231:BR231"/>
    <mergeCell ref="BS231:BT231"/>
    <mergeCell ref="BB232:BE233"/>
    <mergeCell ref="BF232:BJ233"/>
    <mergeCell ref="BK232:BL233"/>
    <mergeCell ref="BM232:BR233"/>
    <mergeCell ref="BS232:BT233"/>
    <mergeCell ref="BX273:CD273"/>
    <mergeCell ref="BX267:CD267"/>
    <mergeCell ref="BX264:CD264"/>
    <mergeCell ref="BB279:BE280"/>
    <mergeCell ref="BF279:BJ280"/>
    <mergeCell ref="BK279:BL280"/>
    <mergeCell ref="BM279:BR280"/>
    <mergeCell ref="BS279:BT280"/>
    <mergeCell ref="BB281:BE282"/>
    <mergeCell ref="BF281:BJ282"/>
    <mergeCell ref="BK281:BL282"/>
    <mergeCell ref="BM281:BR282"/>
    <mergeCell ref="BS281:BT282"/>
    <mergeCell ref="BB234:BE235"/>
    <mergeCell ref="BF234:BJ235"/>
    <mergeCell ref="BK234:BL235"/>
    <mergeCell ref="BM234:BR235"/>
    <mergeCell ref="BS234:BT235"/>
    <mergeCell ref="BB276:BE276"/>
    <mergeCell ref="BF276:BJ276"/>
    <mergeCell ref="BK276:BL276"/>
    <mergeCell ref="BM276:BR276"/>
    <mergeCell ref="BS276:BT276"/>
    <mergeCell ref="BB277:BE277"/>
    <mergeCell ref="BK271:BQ271"/>
    <mergeCell ref="BF264:BJ264"/>
    <mergeCell ref="BR264:BW264"/>
    <mergeCell ref="BK263:BQ263"/>
    <mergeCell ref="BK264:BQ264"/>
    <mergeCell ref="BF278:BJ278"/>
    <mergeCell ref="BK278:BL278"/>
    <mergeCell ref="BM278:BR278"/>
    <mergeCell ref="BS278:BT278"/>
    <mergeCell ref="BR255:CD255"/>
    <mergeCell ref="BV241:BW241"/>
    <mergeCell ref="BM183:BR183"/>
    <mergeCell ref="BS183:BT183"/>
    <mergeCell ref="BB184:BE184"/>
    <mergeCell ref="BF184:BJ184"/>
    <mergeCell ref="BK184:BL184"/>
    <mergeCell ref="BM184:BR184"/>
    <mergeCell ref="BS184:BT184"/>
    <mergeCell ref="BB185:BE186"/>
    <mergeCell ref="BF185:BJ186"/>
    <mergeCell ref="BK185:BL186"/>
    <mergeCell ref="BM185:BR186"/>
    <mergeCell ref="BS185:BT186"/>
    <mergeCell ref="BB187:BE188"/>
    <mergeCell ref="BF187:BJ188"/>
    <mergeCell ref="BK187:BL188"/>
    <mergeCell ref="BM187:BR188"/>
    <mergeCell ref="BS187:BT188"/>
    <mergeCell ref="BS137:BT137"/>
    <mergeCell ref="BB138:BE139"/>
    <mergeCell ref="BF138:BJ139"/>
    <mergeCell ref="BK138:BL139"/>
    <mergeCell ref="BM138:BR139"/>
    <mergeCell ref="BS138:BT139"/>
    <mergeCell ref="BB140:BE141"/>
    <mergeCell ref="BF140:BJ141"/>
    <mergeCell ref="BK140:BL141"/>
    <mergeCell ref="BM140:BR141"/>
    <mergeCell ref="BS140:BT141"/>
    <mergeCell ref="BB182:BE182"/>
    <mergeCell ref="BF182:BJ182"/>
    <mergeCell ref="BK182:BL182"/>
    <mergeCell ref="BM182:BR182"/>
    <mergeCell ref="BS182:BT182"/>
    <mergeCell ref="BR170:BW170"/>
    <mergeCell ref="BR172:BW172"/>
    <mergeCell ref="BF176:BJ176"/>
    <mergeCell ref="BR176:BW176"/>
    <mergeCell ref="BF179:BJ179"/>
    <mergeCell ref="BR179:BW179"/>
    <mergeCell ref="BV147:BW147"/>
    <mergeCell ref="BK170:BQ170"/>
    <mergeCell ref="BK89:BL89"/>
    <mergeCell ref="BM89:BR89"/>
    <mergeCell ref="BS89:BT89"/>
    <mergeCell ref="BB90:BE90"/>
    <mergeCell ref="BF90:BJ90"/>
    <mergeCell ref="BK90:BL90"/>
    <mergeCell ref="BM90:BR90"/>
    <mergeCell ref="BS90:BT90"/>
    <mergeCell ref="BB91:BE92"/>
    <mergeCell ref="BF91:BJ92"/>
    <mergeCell ref="BK91:BL92"/>
    <mergeCell ref="BM91:BR92"/>
    <mergeCell ref="BS91:BT92"/>
    <mergeCell ref="BB93:BE94"/>
    <mergeCell ref="BF93:BJ94"/>
    <mergeCell ref="BK93:BL94"/>
    <mergeCell ref="BM93:BR94"/>
    <mergeCell ref="BS93:BT94"/>
    <mergeCell ref="BK44:BL45"/>
    <mergeCell ref="BM44:BR45"/>
    <mergeCell ref="BS44:BT45"/>
    <mergeCell ref="BB46:BE47"/>
    <mergeCell ref="BF46:BJ47"/>
    <mergeCell ref="BK46:BL47"/>
    <mergeCell ref="BS46:BT47"/>
    <mergeCell ref="BM46:BR47"/>
    <mergeCell ref="BB88:BE88"/>
    <mergeCell ref="BF88:BJ88"/>
    <mergeCell ref="BK88:BL88"/>
    <mergeCell ref="BM88:BR88"/>
    <mergeCell ref="BS88:BT88"/>
    <mergeCell ref="BB41:BE41"/>
    <mergeCell ref="BB42:BE42"/>
    <mergeCell ref="BB43:BE43"/>
    <mergeCell ref="BF41:BJ41"/>
    <mergeCell ref="BF42:BJ42"/>
    <mergeCell ref="BF43:BJ43"/>
    <mergeCell ref="BB44:BE45"/>
    <mergeCell ref="BF44:BJ45"/>
    <mergeCell ref="BK41:BL41"/>
    <mergeCell ref="BM41:BR41"/>
    <mergeCell ref="BK67:BQ67"/>
    <mergeCell ref="BK74:BQ74"/>
    <mergeCell ref="BF79:BJ79"/>
    <mergeCell ref="BR79:BW79"/>
    <mergeCell ref="BF76:BJ76"/>
    <mergeCell ref="BF80:BJ80"/>
    <mergeCell ref="BR80:BW80"/>
    <mergeCell ref="BK207:BP207"/>
    <mergeCell ref="BK208:BP208"/>
    <mergeCell ref="BK254:BP254"/>
    <mergeCell ref="BK255:BP255"/>
    <mergeCell ref="AW41:BA41"/>
    <mergeCell ref="AW88:BA88"/>
    <mergeCell ref="AW135:BA135"/>
    <mergeCell ref="AW182:BA182"/>
    <mergeCell ref="AW229:BA229"/>
    <mergeCell ref="AW276:BA276"/>
    <mergeCell ref="BF72:BJ73"/>
    <mergeCell ref="AW81:AY81"/>
    <mergeCell ref="BB81:BE81"/>
    <mergeCell ref="AZ81:BA81"/>
    <mergeCell ref="AW132:AY132"/>
    <mergeCell ref="BB132:BE132"/>
    <mergeCell ref="AZ132:BA132"/>
    <mergeCell ref="BF132:BJ132"/>
    <mergeCell ref="BB219:BE219"/>
    <mergeCell ref="BF219:BJ219"/>
    <mergeCell ref="BK174:BQ174"/>
    <mergeCell ref="BK175:BQ175"/>
    <mergeCell ref="BK76:BQ76"/>
    <mergeCell ref="BK77:BQ77"/>
    <mergeCell ref="BK81:BQ81"/>
    <mergeCell ref="AZ119:BE120"/>
    <mergeCell ref="BK274:BQ274"/>
    <mergeCell ref="BM136:BR136"/>
    <mergeCell ref="BK42:BL42"/>
    <mergeCell ref="BM42:BR42"/>
    <mergeCell ref="BK43:BL43"/>
    <mergeCell ref="BM43:BR43"/>
    <mergeCell ref="BK20:BP20"/>
    <mergeCell ref="BK19:BP19"/>
    <mergeCell ref="R160:X160"/>
    <mergeCell ref="R207:X207"/>
    <mergeCell ref="R254:X254"/>
    <mergeCell ref="G278:L278"/>
    <mergeCell ref="M278:Z278"/>
    <mergeCell ref="AA278:AN278"/>
    <mergeCell ref="AO278:AV278"/>
    <mergeCell ref="C282:S282"/>
    <mergeCell ref="C283:X283"/>
    <mergeCell ref="Z283:AA283"/>
    <mergeCell ref="C284:X284"/>
    <mergeCell ref="Z284:AA284"/>
    <mergeCell ref="R286:AC286"/>
    <mergeCell ref="AE286:AT286"/>
    <mergeCell ref="AV286:BT286"/>
    <mergeCell ref="C267:F267"/>
    <mergeCell ref="G267:L267"/>
    <mergeCell ref="M267:S267"/>
    <mergeCell ref="T267:Z267"/>
    <mergeCell ref="AA267:AG267"/>
    <mergeCell ref="AH267:AN267"/>
    <mergeCell ref="AO267:AV267"/>
    <mergeCell ref="AW267:AY267"/>
    <mergeCell ref="AZ267:BA267"/>
    <mergeCell ref="BB267:BE267"/>
    <mergeCell ref="BF267:BJ267"/>
    <mergeCell ref="BR267:BW267"/>
    <mergeCell ref="C265:F265"/>
    <mergeCell ref="G265:L265"/>
    <mergeCell ref="M265:S265"/>
    <mergeCell ref="C273:F273"/>
    <mergeCell ref="G273:L273"/>
    <mergeCell ref="M273:S273"/>
    <mergeCell ref="T273:Z273"/>
    <mergeCell ref="AA273:AG273"/>
    <mergeCell ref="AH273:AN273"/>
    <mergeCell ref="AO273:AV273"/>
    <mergeCell ref="AW273:AY273"/>
    <mergeCell ref="AZ273:BA273"/>
    <mergeCell ref="BB273:BE273"/>
    <mergeCell ref="BF273:BJ273"/>
    <mergeCell ref="BR273:BW273"/>
    <mergeCell ref="AH272:AN272"/>
    <mergeCell ref="AO272:AV272"/>
    <mergeCell ref="AW272:AY272"/>
    <mergeCell ref="AZ272:BA272"/>
    <mergeCell ref="BB272:BE272"/>
    <mergeCell ref="BF272:BJ272"/>
    <mergeCell ref="BR272:BW272"/>
    <mergeCell ref="BK273:BQ273"/>
    <mergeCell ref="BK272:BQ272"/>
    <mergeCell ref="R288:AC288"/>
    <mergeCell ref="AE288:AT288"/>
    <mergeCell ref="AV288:BT288"/>
    <mergeCell ref="BV288:BW288"/>
    <mergeCell ref="C275:F275"/>
    <mergeCell ref="G275:L275"/>
    <mergeCell ref="M275:Z275"/>
    <mergeCell ref="AA275:AN275"/>
    <mergeCell ref="AO275:AV275"/>
    <mergeCell ref="AW275:AY275"/>
    <mergeCell ref="AZ275:BE275"/>
    <mergeCell ref="BF275:BJ275"/>
    <mergeCell ref="BR275:BW275"/>
    <mergeCell ref="BX275:CD275"/>
    <mergeCell ref="C276:F278"/>
    <mergeCell ref="G276:L276"/>
    <mergeCell ref="M276:Z276"/>
    <mergeCell ref="AA276:AN276"/>
    <mergeCell ref="AO276:AV276"/>
    <mergeCell ref="BV276:BV277"/>
    <mergeCell ref="BW276:CB277"/>
    <mergeCell ref="CC276:CD277"/>
    <mergeCell ref="G277:L277"/>
    <mergeCell ref="M277:Z277"/>
    <mergeCell ref="AA277:AN277"/>
    <mergeCell ref="AO277:AV277"/>
    <mergeCell ref="BV286:BW286"/>
    <mergeCell ref="BF277:BJ277"/>
    <mergeCell ref="BK277:BL277"/>
    <mergeCell ref="BM277:BR277"/>
    <mergeCell ref="BS277:BT277"/>
    <mergeCell ref="BB278:BE278"/>
    <mergeCell ref="C274:F274"/>
    <mergeCell ref="G274:L274"/>
    <mergeCell ref="M274:S274"/>
    <mergeCell ref="T274:Z274"/>
    <mergeCell ref="AA274:AG274"/>
    <mergeCell ref="AH274:AN274"/>
    <mergeCell ref="AO274:AV274"/>
    <mergeCell ref="AW274:AY274"/>
    <mergeCell ref="AZ274:BA274"/>
    <mergeCell ref="BB274:BE274"/>
    <mergeCell ref="BF274:BJ274"/>
    <mergeCell ref="BR274:BW274"/>
    <mergeCell ref="BX274:CD274"/>
    <mergeCell ref="C271:F271"/>
    <mergeCell ref="G271:L271"/>
    <mergeCell ref="M271:S271"/>
    <mergeCell ref="T271:Z271"/>
    <mergeCell ref="AA271:AG271"/>
    <mergeCell ref="AH271:AN271"/>
    <mergeCell ref="AO271:AV271"/>
    <mergeCell ref="AW271:AY271"/>
    <mergeCell ref="AZ271:BA271"/>
    <mergeCell ref="BB271:BE271"/>
    <mergeCell ref="BF271:BJ271"/>
    <mergeCell ref="BR271:BW271"/>
    <mergeCell ref="BX271:CD271"/>
    <mergeCell ref="C272:F272"/>
    <mergeCell ref="G272:L272"/>
    <mergeCell ref="M272:S272"/>
    <mergeCell ref="T272:Z272"/>
    <mergeCell ref="AA272:AG272"/>
    <mergeCell ref="BX272:CD272"/>
    <mergeCell ref="C269:F269"/>
    <mergeCell ref="G269:L269"/>
    <mergeCell ref="M269:S269"/>
    <mergeCell ref="T269:Z269"/>
    <mergeCell ref="AA269:AG269"/>
    <mergeCell ref="AH269:AN269"/>
    <mergeCell ref="AO269:AV269"/>
    <mergeCell ref="AW269:AY269"/>
    <mergeCell ref="AZ269:BA269"/>
    <mergeCell ref="BB269:BE269"/>
    <mergeCell ref="BF269:BJ269"/>
    <mergeCell ref="BR269:BW269"/>
    <mergeCell ref="BX269:CD269"/>
    <mergeCell ref="C270:F270"/>
    <mergeCell ref="G270:L270"/>
    <mergeCell ref="M270:S270"/>
    <mergeCell ref="T270:Z270"/>
    <mergeCell ref="AA270:AG270"/>
    <mergeCell ref="AH270:AN270"/>
    <mergeCell ref="AO270:AV270"/>
    <mergeCell ref="AW270:AY270"/>
    <mergeCell ref="AZ270:BA270"/>
    <mergeCell ref="BB270:BE270"/>
    <mergeCell ref="BF270:BJ270"/>
    <mergeCell ref="BR270:BW270"/>
    <mergeCell ref="BX270:CD270"/>
    <mergeCell ref="BK270:BQ270"/>
    <mergeCell ref="C268:F268"/>
    <mergeCell ref="G268:L268"/>
    <mergeCell ref="M268:S268"/>
    <mergeCell ref="T268:Z268"/>
    <mergeCell ref="AA268:AG268"/>
    <mergeCell ref="AH268:AN268"/>
    <mergeCell ref="AO268:AV268"/>
    <mergeCell ref="AW268:AY268"/>
    <mergeCell ref="AZ268:BA268"/>
    <mergeCell ref="BB268:BE268"/>
    <mergeCell ref="BF268:BJ268"/>
    <mergeCell ref="BR268:BW268"/>
    <mergeCell ref="BX268:CD268"/>
    <mergeCell ref="BK267:BQ267"/>
    <mergeCell ref="BK268:BQ268"/>
    <mergeCell ref="BK269:BQ269"/>
    <mergeCell ref="T265:Z265"/>
    <mergeCell ref="AA265:AG265"/>
    <mergeCell ref="AH265:AN265"/>
    <mergeCell ref="AO265:AV265"/>
    <mergeCell ref="AW265:AY265"/>
    <mergeCell ref="AZ265:BA265"/>
    <mergeCell ref="BB265:BE265"/>
    <mergeCell ref="BF265:BJ265"/>
    <mergeCell ref="BR265:BW265"/>
    <mergeCell ref="BX265:CD265"/>
    <mergeCell ref="C266:F266"/>
    <mergeCell ref="G266:L266"/>
    <mergeCell ref="M266:S266"/>
    <mergeCell ref="T266:Z266"/>
    <mergeCell ref="AA266:AG266"/>
    <mergeCell ref="AH266:AN266"/>
    <mergeCell ref="AO266:AV266"/>
    <mergeCell ref="AW266:AY266"/>
    <mergeCell ref="AZ266:BA266"/>
    <mergeCell ref="BB266:BE266"/>
    <mergeCell ref="BF266:BJ266"/>
    <mergeCell ref="BR266:BW266"/>
    <mergeCell ref="BX266:CD266"/>
    <mergeCell ref="BK265:BQ265"/>
    <mergeCell ref="BK266:BQ266"/>
    <mergeCell ref="C263:F263"/>
    <mergeCell ref="G263:L263"/>
    <mergeCell ref="M263:S263"/>
    <mergeCell ref="T263:Z263"/>
    <mergeCell ref="AA263:AG263"/>
    <mergeCell ref="AH263:AN263"/>
    <mergeCell ref="AO263:AV263"/>
    <mergeCell ref="AW263:AY263"/>
    <mergeCell ref="AZ263:BA263"/>
    <mergeCell ref="BB263:BE263"/>
    <mergeCell ref="BF263:BJ263"/>
    <mergeCell ref="BR263:BW263"/>
    <mergeCell ref="BX263:CD263"/>
    <mergeCell ref="C264:F264"/>
    <mergeCell ref="G264:L264"/>
    <mergeCell ref="M264:S264"/>
    <mergeCell ref="T264:Z264"/>
    <mergeCell ref="AA264:AG264"/>
    <mergeCell ref="AH264:AN264"/>
    <mergeCell ref="AO264:AV264"/>
    <mergeCell ref="AW264:AY264"/>
    <mergeCell ref="AZ264:BA264"/>
    <mergeCell ref="BB264:BE264"/>
    <mergeCell ref="C260:F261"/>
    <mergeCell ref="G260:L261"/>
    <mergeCell ref="M260:Z260"/>
    <mergeCell ref="AA260:AN260"/>
    <mergeCell ref="AO260:AV261"/>
    <mergeCell ref="AW260:AY261"/>
    <mergeCell ref="AZ260:BE261"/>
    <mergeCell ref="BF260:BJ261"/>
    <mergeCell ref="BR260:BW261"/>
    <mergeCell ref="BX260:CD261"/>
    <mergeCell ref="M261:S261"/>
    <mergeCell ref="T261:Z261"/>
    <mergeCell ref="AA261:AG261"/>
    <mergeCell ref="AH261:AN261"/>
    <mergeCell ref="C262:F262"/>
    <mergeCell ref="G262:L262"/>
    <mergeCell ref="M262:S262"/>
    <mergeCell ref="T262:Z262"/>
    <mergeCell ref="AA262:AG262"/>
    <mergeCell ref="AH262:AN262"/>
    <mergeCell ref="AO262:AV262"/>
    <mergeCell ref="AW262:AY262"/>
    <mergeCell ref="AZ262:BA262"/>
    <mergeCell ref="BB262:BE262"/>
    <mergeCell ref="BF262:BJ262"/>
    <mergeCell ref="BR262:BW262"/>
    <mergeCell ref="BX262:CD262"/>
    <mergeCell ref="BK260:BQ261"/>
    <mergeCell ref="BK262:BQ262"/>
    <mergeCell ref="D257:F257"/>
    <mergeCell ref="D258:F258"/>
    <mergeCell ref="C190:X190"/>
    <mergeCell ref="Z190:AA190"/>
    <mergeCell ref="R192:AC192"/>
    <mergeCell ref="AE192:AT192"/>
    <mergeCell ref="AV192:BT192"/>
    <mergeCell ref="BV192:BW192"/>
    <mergeCell ref="R194:AC194"/>
    <mergeCell ref="AE194:AT194"/>
    <mergeCell ref="AV194:BT194"/>
    <mergeCell ref="BV194:BW194"/>
    <mergeCell ref="C202:R203"/>
    <mergeCell ref="BZ202:CD202"/>
    <mergeCell ref="C204:CD204"/>
    <mergeCell ref="C206:N206"/>
    <mergeCell ref="P206:AK206"/>
    <mergeCell ref="AN206:AT206"/>
    <mergeCell ref="AA213:AN213"/>
    <mergeCell ref="AO213:AV214"/>
    <mergeCell ref="AW213:AY214"/>
    <mergeCell ref="AZ213:BE214"/>
    <mergeCell ref="BF213:BJ214"/>
    <mergeCell ref="BR213:BW214"/>
    <mergeCell ref="BX213:CD214"/>
    <mergeCell ref="M214:S214"/>
    <mergeCell ref="T214:Z214"/>
    <mergeCell ref="AA214:AG214"/>
    <mergeCell ref="AH214:AN214"/>
    <mergeCell ref="BB215:BE215"/>
    <mergeCell ref="C216:F216"/>
    <mergeCell ref="G216:L216"/>
    <mergeCell ref="C189:X189"/>
    <mergeCell ref="Z189:AA189"/>
    <mergeCell ref="M184:Z184"/>
    <mergeCell ref="AA184:AN184"/>
    <mergeCell ref="AO184:AV184"/>
    <mergeCell ref="AA183:AN183"/>
    <mergeCell ref="AO183:AV183"/>
    <mergeCell ref="C249:R250"/>
    <mergeCell ref="BZ249:CD249"/>
    <mergeCell ref="C251:CD251"/>
    <mergeCell ref="C253:N253"/>
    <mergeCell ref="P253:AK253"/>
    <mergeCell ref="AN253:AT253"/>
    <mergeCell ref="BH253:CD253"/>
    <mergeCell ref="C254:N254"/>
    <mergeCell ref="P254:Q254"/>
    <mergeCell ref="Z254:BD254"/>
    <mergeCell ref="BR254:CD254"/>
    <mergeCell ref="BH206:CD206"/>
    <mergeCell ref="C207:N207"/>
    <mergeCell ref="P207:Q207"/>
    <mergeCell ref="Z207:BD207"/>
    <mergeCell ref="BR207:CD207"/>
    <mergeCell ref="BR208:CD208"/>
    <mergeCell ref="D210:F210"/>
    <mergeCell ref="D211:F211"/>
    <mergeCell ref="C213:F214"/>
    <mergeCell ref="G213:L214"/>
    <mergeCell ref="M213:Z213"/>
    <mergeCell ref="BF215:BJ215"/>
    <mergeCell ref="BR215:BW215"/>
    <mergeCell ref="BX215:CD215"/>
    <mergeCell ref="G184:L184"/>
    <mergeCell ref="G183:L183"/>
    <mergeCell ref="M183:Z183"/>
    <mergeCell ref="AO168:AV168"/>
    <mergeCell ref="AW168:AY168"/>
    <mergeCell ref="AH171:AN171"/>
    <mergeCell ref="AO171:AV171"/>
    <mergeCell ref="AW171:AY171"/>
    <mergeCell ref="BB171:BE171"/>
    <mergeCell ref="AZ171:BA171"/>
    <mergeCell ref="BF171:BJ171"/>
    <mergeCell ref="BR171:BW171"/>
    <mergeCell ref="BX171:CD171"/>
    <mergeCell ref="C170:F170"/>
    <mergeCell ref="G170:L170"/>
    <mergeCell ref="M170:S170"/>
    <mergeCell ref="T170:Z170"/>
    <mergeCell ref="AA170:AG170"/>
    <mergeCell ref="AH170:AN170"/>
    <mergeCell ref="AO170:AV170"/>
    <mergeCell ref="AW170:AY170"/>
    <mergeCell ref="BX168:CD168"/>
    <mergeCell ref="C169:F169"/>
    <mergeCell ref="G169:L169"/>
    <mergeCell ref="M169:S169"/>
    <mergeCell ref="T169:Z169"/>
    <mergeCell ref="AA169:AG169"/>
    <mergeCell ref="AH169:AN169"/>
    <mergeCell ref="AO169:AV169"/>
    <mergeCell ref="BB183:BE183"/>
    <mergeCell ref="BF183:BJ183"/>
    <mergeCell ref="BK183:BL183"/>
    <mergeCell ref="C155:R156"/>
    <mergeCell ref="AE145:AT145"/>
    <mergeCell ref="P159:AK159"/>
    <mergeCell ref="AN159:AT159"/>
    <mergeCell ref="BH159:CD159"/>
    <mergeCell ref="AV145:BT145"/>
    <mergeCell ref="BR160:CD160"/>
    <mergeCell ref="BR161:CD161"/>
    <mergeCell ref="BF168:BJ168"/>
    <mergeCell ref="BR168:BW168"/>
    <mergeCell ref="BZ155:CD155"/>
    <mergeCell ref="C157:CD157"/>
    <mergeCell ref="D163:F163"/>
    <mergeCell ref="D164:F164"/>
    <mergeCell ref="C166:F167"/>
    <mergeCell ref="M182:Z182"/>
    <mergeCell ref="AA182:AN182"/>
    <mergeCell ref="AO182:AV182"/>
    <mergeCell ref="BK160:BP160"/>
    <mergeCell ref="BK161:BP161"/>
    <mergeCell ref="CC182:CD183"/>
    <mergeCell ref="G166:L167"/>
    <mergeCell ref="M166:Z166"/>
    <mergeCell ref="BF169:BJ169"/>
    <mergeCell ref="BR169:BW169"/>
    <mergeCell ref="BX169:CD169"/>
    <mergeCell ref="C168:F168"/>
    <mergeCell ref="G168:L168"/>
    <mergeCell ref="BB170:BE170"/>
    <mergeCell ref="AZ170:BA170"/>
    <mergeCell ref="BF170:BJ170"/>
    <mergeCell ref="BX170:CD170"/>
    <mergeCell ref="BV135:BV136"/>
    <mergeCell ref="BW135:CB136"/>
    <mergeCell ref="C134:F134"/>
    <mergeCell ref="G134:L134"/>
    <mergeCell ref="G136:L136"/>
    <mergeCell ref="M136:Z136"/>
    <mergeCell ref="AA136:AN136"/>
    <mergeCell ref="AO136:AV136"/>
    <mergeCell ref="G137:L137"/>
    <mergeCell ref="M137:Z137"/>
    <mergeCell ref="AO137:AV137"/>
    <mergeCell ref="AO134:AV134"/>
    <mergeCell ref="AW134:AY134"/>
    <mergeCell ref="AZ134:BE134"/>
    <mergeCell ref="BF134:BJ134"/>
    <mergeCell ref="BR134:BW134"/>
    <mergeCell ref="BX134:CD134"/>
    <mergeCell ref="M134:Z134"/>
    <mergeCell ref="AA134:AN134"/>
    <mergeCell ref="BB135:BE135"/>
    <mergeCell ref="BF135:BJ135"/>
    <mergeCell ref="BK135:BL135"/>
    <mergeCell ref="BM135:BR135"/>
    <mergeCell ref="BS135:BT135"/>
    <mergeCell ref="BB136:BE136"/>
    <mergeCell ref="BF136:BJ136"/>
    <mergeCell ref="BK136:BL136"/>
    <mergeCell ref="BS136:BT136"/>
    <mergeCell ref="BB137:BE137"/>
    <mergeCell ref="BF137:BJ137"/>
    <mergeCell ref="BK137:BL137"/>
    <mergeCell ref="BM137:BR137"/>
    <mergeCell ref="BX72:CD73"/>
    <mergeCell ref="C63:CD63"/>
    <mergeCell ref="C76:F76"/>
    <mergeCell ref="AW78:AY78"/>
    <mergeCell ref="BB78:BE78"/>
    <mergeCell ref="AZ78:BA78"/>
    <mergeCell ref="AA77:AG77"/>
    <mergeCell ref="R53:AC53"/>
    <mergeCell ref="AE53:AT53"/>
    <mergeCell ref="BX75:CD75"/>
    <mergeCell ref="AA72:AN72"/>
    <mergeCell ref="AO72:AV73"/>
    <mergeCell ref="AW72:AY73"/>
    <mergeCell ref="BK66:BQ66"/>
    <mergeCell ref="BR76:BW76"/>
    <mergeCell ref="BX76:CD76"/>
    <mergeCell ref="G76:L76"/>
    <mergeCell ref="M78:S78"/>
    <mergeCell ref="T78:Z78"/>
    <mergeCell ref="AA78:AG78"/>
    <mergeCell ref="AH78:AN78"/>
    <mergeCell ref="AO78:AV78"/>
    <mergeCell ref="BR74:BW74"/>
    <mergeCell ref="BX74:CD74"/>
    <mergeCell ref="BK75:BQ75"/>
    <mergeCell ref="BF77:BJ77"/>
    <mergeCell ref="BR77:BW77"/>
    <mergeCell ref="BX77:CD77"/>
    <mergeCell ref="M76:S76"/>
    <mergeCell ref="T76:Z76"/>
    <mergeCell ref="AA76:AG76"/>
    <mergeCell ref="C77:F77"/>
    <mergeCell ref="C39:F39"/>
    <mergeCell ref="G72:L73"/>
    <mergeCell ref="CC41:CD42"/>
    <mergeCell ref="BW41:CB42"/>
    <mergeCell ref="BV41:BV42"/>
    <mergeCell ref="BX34:CD34"/>
    <mergeCell ref="C38:F38"/>
    <mergeCell ref="BX40:CD40"/>
    <mergeCell ref="C40:F40"/>
    <mergeCell ref="BR36:BW36"/>
    <mergeCell ref="AW35:AY35"/>
    <mergeCell ref="AZ35:BA35"/>
    <mergeCell ref="M38:S38"/>
    <mergeCell ref="T38:Z38"/>
    <mergeCell ref="AA38:AG38"/>
    <mergeCell ref="AH38:AN38"/>
    <mergeCell ref="AO38:AV38"/>
    <mergeCell ref="BR40:BW40"/>
    <mergeCell ref="AH39:AN39"/>
    <mergeCell ref="AO39:AV39"/>
    <mergeCell ref="AH35:AN35"/>
    <mergeCell ref="C37:F37"/>
    <mergeCell ref="G38:L38"/>
    <mergeCell ref="BB37:BE37"/>
    <mergeCell ref="AZ37:BA37"/>
    <mergeCell ref="BB38:BE38"/>
    <mergeCell ref="AZ38:BA38"/>
    <mergeCell ref="BF38:BJ38"/>
    <mergeCell ref="AB49:AC49"/>
    <mergeCell ref="BS41:BT41"/>
    <mergeCell ref="BS42:BT42"/>
    <mergeCell ref="BS43:BT43"/>
    <mergeCell ref="AZ31:BA31"/>
    <mergeCell ref="BB32:BE32"/>
    <mergeCell ref="AZ32:BA32"/>
    <mergeCell ref="BZ14:CD14"/>
    <mergeCell ref="BR25:BW26"/>
    <mergeCell ref="M29:S29"/>
    <mergeCell ref="T29:Z29"/>
    <mergeCell ref="AA29:AG29"/>
    <mergeCell ref="AH29:AN29"/>
    <mergeCell ref="AW29:AY29"/>
    <mergeCell ref="BF29:BJ29"/>
    <mergeCell ref="BR29:BW29"/>
    <mergeCell ref="BR30:BW30"/>
    <mergeCell ref="BX30:CD30"/>
    <mergeCell ref="AA28:AG28"/>
    <mergeCell ref="AH28:AN28"/>
    <mergeCell ref="AO27:AV27"/>
    <mergeCell ref="AW27:AY27"/>
    <mergeCell ref="AW28:AY28"/>
    <mergeCell ref="BF28:BJ28"/>
    <mergeCell ref="C14:R15"/>
    <mergeCell ref="C16:CD16"/>
    <mergeCell ref="C27:F27"/>
    <mergeCell ref="G27:L27"/>
    <mergeCell ref="P18:AK18"/>
    <mergeCell ref="T30:Z30"/>
    <mergeCell ref="AA30:AG30"/>
    <mergeCell ref="P19:Q19"/>
    <mergeCell ref="BR22:CA22"/>
    <mergeCell ref="BR23:CA23"/>
    <mergeCell ref="AH27:AN27"/>
    <mergeCell ref="BX31:CD31"/>
    <mergeCell ref="BX29:CD29"/>
    <mergeCell ref="M39:S39"/>
    <mergeCell ref="T39:Z39"/>
    <mergeCell ref="AA39:AG39"/>
    <mergeCell ref="BB35:BE35"/>
    <mergeCell ref="BX33:CD33"/>
    <mergeCell ref="AW30:AY30"/>
    <mergeCell ref="BF30:BJ30"/>
    <mergeCell ref="BR28:BW28"/>
    <mergeCell ref="BF27:BJ27"/>
    <mergeCell ref="BR27:BW27"/>
    <mergeCell ref="T28:Z28"/>
    <mergeCell ref="AA27:AG27"/>
    <mergeCell ref="M37:S37"/>
    <mergeCell ref="T37:Z37"/>
    <mergeCell ref="AA37:AG37"/>
    <mergeCell ref="AH37:AN37"/>
    <mergeCell ref="BF35:BJ35"/>
    <mergeCell ref="BF36:BJ36"/>
    <mergeCell ref="AW39:AY39"/>
    <mergeCell ref="BB30:BE30"/>
    <mergeCell ref="AZ30:BA30"/>
    <mergeCell ref="BB31:BE31"/>
    <mergeCell ref="BF31:BJ31"/>
    <mergeCell ref="BR31:BW31"/>
    <mergeCell ref="M32:S32"/>
    <mergeCell ref="M27:S27"/>
    <mergeCell ref="BF32:BJ32"/>
    <mergeCell ref="BR32:BW32"/>
    <mergeCell ref="BR37:BW37"/>
    <mergeCell ref="BB36:BE36"/>
    <mergeCell ref="AZ36:BA36"/>
    <mergeCell ref="BX25:CD26"/>
    <mergeCell ref="AO28:AV28"/>
    <mergeCell ref="BR34:BW34"/>
    <mergeCell ref="BX39:CD39"/>
    <mergeCell ref="BX35:CD35"/>
    <mergeCell ref="BX36:CD36"/>
    <mergeCell ref="AZ25:BE26"/>
    <mergeCell ref="BF25:BJ26"/>
    <mergeCell ref="C33:F33"/>
    <mergeCell ref="M33:S33"/>
    <mergeCell ref="AA32:AG32"/>
    <mergeCell ref="AH32:AN32"/>
    <mergeCell ref="BX32:CD32"/>
    <mergeCell ref="BF33:BJ33"/>
    <mergeCell ref="BR33:BW33"/>
    <mergeCell ref="T33:Z33"/>
    <mergeCell ref="AA33:AG33"/>
    <mergeCell ref="M31:S31"/>
    <mergeCell ref="T31:Z31"/>
    <mergeCell ref="AA31:AG31"/>
    <mergeCell ref="AH31:AN31"/>
    <mergeCell ref="AW31:AY31"/>
    <mergeCell ref="AW38:AY38"/>
    <mergeCell ref="T35:Z35"/>
    <mergeCell ref="AA35:AG35"/>
    <mergeCell ref="BB39:BE39"/>
    <mergeCell ref="AZ39:BA39"/>
    <mergeCell ref="AH30:AN30"/>
    <mergeCell ref="T27:Z27"/>
    <mergeCell ref="M28:S28"/>
    <mergeCell ref="M26:S26"/>
    <mergeCell ref="T26:Z26"/>
    <mergeCell ref="AO31:AV31"/>
    <mergeCell ref="C34:F34"/>
    <mergeCell ref="AO37:AV37"/>
    <mergeCell ref="C35:F35"/>
    <mergeCell ref="M35:S35"/>
    <mergeCell ref="C36:F36"/>
    <mergeCell ref="M36:S36"/>
    <mergeCell ref="T36:Z36"/>
    <mergeCell ref="AA36:AG36"/>
    <mergeCell ref="AH36:AN36"/>
    <mergeCell ref="AO36:AV36"/>
    <mergeCell ref="AW36:AY36"/>
    <mergeCell ref="G31:L31"/>
    <mergeCell ref="C25:F26"/>
    <mergeCell ref="G25:L26"/>
    <mergeCell ref="AA26:AG26"/>
    <mergeCell ref="AH26:AN26"/>
    <mergeCell ref="M25:Z25"/>
    <mergeCell ref="AA25:AN25"/>
    <mergeCell ref="AO25:AV26"/>
    <mergeCell ref="AW25:AY26"/>
    <mergeCell ref="C32:F32"/>
    <mergeCell ref="M30:S30"/>
    <mergeCell ref="AW37:AY37"/>
    <mergeCell ref="T32:Z32"/>
    <mergeCell ref="AO32:AV32"/>
    <mergeCell ref="AW32:AY32"/>
    <mergeCell ref="C30:F30"/>
    <mergeCell ref="G28:L28"/>
    <mergeCell ref="AO30:AV30"/>
    <mergeCell ref="BF40:BJ40"/>
    <mergeCell ref="AO33:AV33"/>
    <mergeCell ref="AW33:AY33"/>
    <mergeCell ref="BR35:BW35"/>
    <mergeCell ref="BB33:BE33"/>
    <mergeCell ref="AZ33:BA33"/>
    <mergeCell ref="BB34:BE34"/>
    <mergeCell ref="AZ34:BA34"/>
    <mergeCell ref="AO35:AV35"/>
    <mergeCell ref="BR38:BW38"/>
    <mergeCell ref="BF37:BJ37"/>
    <mergeCell ref="BK40:BQ40"/>
    <mergeCell ref="AW34:AY34"/>
    <mergeCell ref="BF34:BJ34"/>
    <mergeCell ref="G32:L32"/>
    <mergeCell ref="G33:L33"/>
    <mergeCell ref="G34:L34"/>
    <mergeCell ref="G39:L39"/>
    <mergeCell ref="G40:L40"/>
    <mergeCell ref="AO41:AV41"/>
    <mergeCell ref="M41:Z41"/>
    <mergeCell ref="AA41:AN41"/>
    <mergeCell ref="BF75:BJ75"/>
    <mergeCell ref="BR75:BW75"/>
    <mergeCell ref="BF39:BJ39"/>
    <mergeCell ref="BR39:BW39"/>
    <mergeCell ref="R51:AC51"/>
    <mergeCell ref="AV51:BT51"/>
    <mergeCell ref="BV51:BW51"/>
    <mergeCell ref="AE51:AT51"/>
    <mergeCell ref="BV53:BW53"/>
    <mergeCell ref="AV53:BT53"/>
    <mergeCell ref="C47:S47"/>
    <mergeCell ref="M40:Z40"/>
    <mergeCell ref="AA40:AN40"/>
    <mergeCell ref="AW74:AY74"/>
    <mergeCell ref="BB74:BE74"/>
    <mergeCell ref="AZ74:BA74"/>
    <mergeCell ref="BF74:BJ74"/>
    <mergeCell ref="C74:F74"/>
    <mergeCell ref="C66:N66"/>
    <mergeCell ref="P66:Q66"/>
    <mergeCell ref="C72:F73"/>
    <mergeCell ref="M72:Z72"/>
    <mergeCell ref="G41:L41"/>
    <mergeCell ref="BR72:BW73"/>
    <mergeCell ref="M73:S73"/>
    <mergeCell ref="BK72:BQ73"/>
    <mergeCell ref="AO40:AV40"/>
    <mergeCell ref="AW40:AY40"/>
    <mergeCell ref="AZ40:BE40"/>
    <mergeCell ref="AB48:AC48"/>
    <mergeCell ref="G42:L42"/>
    <mergeCell ref="G43:L43"/>
    <mergeCell ref="AO42:AV42"/>
    <mergeCell ref="AO43:AV43"/>
    <mergeCell ref="G74:L74"/>
    <mergeCell ref="M74:S74"/>
    <mergeCell ref="T74:Z74"/>
    <mergeCell ref="AA74:AG74"/>
    <mergeCell ref="AH74:AN74"/>
    <mergeCell ref="AO74:AV74"/>
    <mergeCell ref="G77:L77"/>
    <mergeCell ref="M77:S77"/>
    <mergeCell ref="T77:Z77"/>
    <mergeCell ref="G75:L75"/>
    <mergeCell ref="M75:S75"/>
    <mergeCell ref="BB75:BE75"/>
    <mergeCell ref="AZ75:BA75"/>
    <mergeCell ref="R66:X66"/>
    <mergeCell ref="C75:F75"/>
    <mergeCell ref="T75:Z75"/>
    <mergeCell ref="AA75:AG75"/>
    <mergeCell ref="AH75:AN75"/>
    <mergeCell ref="AO75:AV75"/>
    <mergeCell ref="AW75:AY75"/>
    <mergeCell ref="AH76:AN76"/>
    <mergeCell ref="AO76:AV76"/>
    <mergeCell ref="AW76:AY76"/>
    <mergeCell ref="BB76:BE76"/>
    <mergeCell ref="AZ76:BA76"/>
    <mergeCell ref="AH77:AN77"/>
    <mergeCell ref="AO77:AV77"/>
    <mergeCell ref="AW77:AY77"/>
    <mergeCell ref="BB77:BE77"/>
    <mergeCell ref="AZ77:BA77"/>
    <mergeCell ref="C80:F80"/>
    <mergeCell ref="G80:L80"/>
    <mergeCell ref="M80:S80"/>
    <mergeCell ref="T80:Z80"/>
    <mergeCell ref="AA80:AG80"/>
    <mergeCell ref="AH80:AN80"/>
    <mergeCell ref="AO80:AV80"/>
    <mergeCell ref="AW80:AY80"/>
    <mergeCell ref="BB80:BE80"/>
    <mergeCell ref="AZ80:BA80"/>
    <mergeCell ref="BX80:CD80"/>
    <mergeCell ref="BF78:BJ78"/>
    <mergeCell ref="BR78:BW78"/>
    <mergeCell ref="BX78:CD78"/>
    <mergeCell ref="C79:F79"/>
    <mergeCell ref="BK78:BQ78"/>
    <mergeCell ref="BK79:BQ79"/>
    <mergeCell ref="BK80:BQ80"/>
    <mergeCell ref="BX79:CD79"/>
    <mergeCell ref="C78:F78"/>
    <mergeCell ref="G78:L78"/>
    <mergeCell ref="G79:L79"/>
    <mergeCell ref="M79:S79"/>
    <mergeCell ref="T79:Z79"/>
    <mergeCell ref="AA79:AG79"/>
    <mergeCell ref="AH79:AN79"/>
    <mergeCell ref="AO79:AV79"/>
    <mergeCell ref="AW79:AY79"/>
    <mergeCell ref="BB79:BE79"/>
    <mergeCell ref="AZ79:BA79"/>
    <mergeCell ref="C81:F81"/>
    <mergeCell ref="G81:L81"/>
    <mergeCell ref="M81:S81"/>
    <mergeCell ref="T81:Z81"/>
    <mergeCell ref="AA81:AG81"/>
    <mergeCell ref="AH81:AN81"/>
    <mergeCell ref="AO81:AV81"/>
    <mergeCell ref="C84:F84"/>
    <mergeCell ref="G84:L84"/>
    <mergeCell ref="M84:S84"/>
    <mergeCell ref="T84:Z84"/>
    <mergeCell ref="BF81:BJ81"/>
    <mergeCell ref="BR81:BW81"/>
    <mergeCell ref="BX81:CD81"/>
    <mergeCell ref="C82:F82"/>
    <mergeCell ref="G82:L82"/>
    <mergeCell ref="M82:S82"/>
    <mergeCell ref="T82:Z82"/>
    <mergeCell ref="AA82:AG82"/>
    <mergeCell ref="AH82:AN82"/>
    <mergeCell ref="AO82:AV82"/>
    <mergeCell ref="AW82:AY82"/>
    <mergeCell ref="BB82:BE82"/>
    <mergeCell ref="AZ82:BA82"/>
    <mergeCell ref="BF82:BJ82"/>
    <mergeCell ref="BR82:BW82"/>
    <mergeCell ref="BX82:CD82"/>
    <mergeCell ref="C83:F83"/>
    <mergeCell ref="G83:L83"/>
    <mergeCell ref="M83:S83"/>
    <mergeCell ref="T83:Z83"/>
    <mergeCell ref="AA83:AG83"/>
    <mergeCell ref="AH83:AN83"/>
    <mergeCell ref="AO83:AV83"/>
    <mergeCell ref="AW83:AY83"/>
    <mergeCell ref="BB83:BE83"/>
    <mergeCell ref="AZ83:BA83"/>
    <mergeCell ref="BF83:BJ83"/>
    <mergeCell ref="BR83:BW83"/>
    <mergeCell ref="BX83:CD83"/>
    <mergeCell ref="AH84:AN84"/>
    <mergeCell ref="AO84:AV84"/>
    <mergeCell ref="AW84:AY84"/>
    <mergeCell ref="BB84:BE84"/>
    <mergeCell ref="AZ84:BA84"/>
    <mergeCell ref="BF84:BJ84"/>
    <mergeCell ref="BR84:BW84"/>
    <mergeCell ref="BX84:CD84"/>
    <mergeCell ref="AA84:AG84"/>
    <mergeCell ref="BK83:BQ83"/>
    <mergeCell ref="BK84:BQ84"/>
    <mergeCell ref="AA85:AG85"/>
    <mergeCell ref="AH85:AN85"/>
    <mergeCell ref="AO85:AV85"/>
    <mergeCell ref="AW85:AY85"/>
    <mergeCell ref="BB85:BE85"/>
    <mergeCell ref="AZ85:BA85"/>
    <mergeCell ref="BF85:BJ85"/>
    <mergeCell ref="BR85:BW85"/>
    <mergeCell ref="BX85:CD85"/>
    <mergeCell ref="AW86:AY86"/>
    <mergeCell ref="BB86:BE86"/>
    <mergeCell ref="AZ86:BA86"/>
    <mergeCell ref="BF86:BJ86"/>
    <mergeCell ref="BR86:BW86"/>
    <mergeCell ref="BX86:CD86"/>
    <mergeCell ref="M87:Z87"/>
    <mergeCell ref="AA87:AN87"/>
    <mergeCell ref="AA86:AG86"/>
    <mergeCell ref="BK85:BQ85"/>
    <mergeCell ref="BK86:BQ86"/>
    <mergeCell ref="BR87:BW87"/>
    <mergeCell ref="BX87:CD87"/>
    <mergeCell ref="C86:F86"/>
    <mergeCell ref="G86:L86"/>
    <mergeCell ref="M86:S86"/>
    <mergeCell ref="D116:F116"/>
    <mergeCell ref="C113:N113"/>
    <mergeCell ref="P113:Q113"/>
    <mergeCell ref="C112:N112"/>
    <mergeCell ref="P112:AK112"/>
    <mergeCell ref="BB121:BE121"/>
    <mergeCell ref="AZ121:BA121"/>
    <mergeCell ref="BF121:BJ121"/>
    <mergeCell ref="C94:S94"/>
    <mergeCell ref="AH86:AN86"/>
    <mergeCell ref="AO86:AV86"/>
    <mergeCell ref="C87:F87"/>
    <mergeCell ref="G87:L87"/>
    <mergeCell ref="AO87:AV87"/>
    <mergeCell ref="AW87:AY87"/>
    <mergeCell ref="AZ87:BE87"/>
    <mergeCell ref="BF87:BJ87"/>
    <mergeCell ref="G88:L88"/>
    <mergeCell ref="M88:Z88"/>
    <mergeCell ref="AA88:AN88"/>
    <mergeCell ref="AO88:AV88"/>
    <mergeCell ref="AO89:AV89"/>
    <mergeCell ref="BF89:BJ89"/>
    <mergeCell ref="BV98:BW98"/>
    <mergeCell ref="T86:Z86"/>
    <mergeCell ref="D117:F117"/>
    <mergeCell ref="C119:F120"/>
    <mergeCell ref="BF119:BJ120"/>
    <mergeCell ref="BR119:BW120"/>
    <mergeCell ref="G89:L89"/>
    <mergeCell ref="M89:Z89"/>
    <mergeCell ref="AA89:AN89"/>
    <mergeCell ref="C88:F90"/>
    <mergeCell ref="G90:L90"/>
    <mergeCell ref="AV100:BT100"/>
    <mergeCell ref="BV100:BW100"/>
    <mergeCell ref="R98:AC98"/>
    <mergeCell ref="AE98:AT98"/>
    <mergeCell ref="AV98:BT98"/>
    <mergeCell ref="BV88:BV89"/>
    <mergeCell ref="BW88:CB89"/>
    <mergeCell ref="R100:AC100"/>
    <mergeCell ref="C95:Z95"/>
    <mergeCell ref="AB95:AC95"/>
    <mergeCell ref="C96:Z96"/>
    <mergeCell ref="AB96:AC96"/>
    <mergeCell ref="AE100:AT100"/>
    <mergeCell ref="BR114:CD114"/>
    <mergeCell ref="CC88:CD89"/>
    <mergeCell ref="M90:Z90"/>
    <mergeCell ref="AA90:AN90"/>
    <mergeCell ref="R113:X113"/>
    <mergeCell ref="Z113:BD113"/>
    <mergeCell ref="BK119:BQ120"/>
    <mergeCell ref="BB89:BE89"/>
    <mergeCell ref="G126:L126"/>
    <mergeCell ref="M126:S126"/>
    <mergeCell ref="T126:Z126"/>
    <mergeCell ref="AA126:AG126"/>
    <mergeCell ref="AH126:AN126"/>
    <mergeCell ref="AO126:AV126"/>
    <mergeCell ref="AW126:AY126"/>
    <mergeCell ref="BB126:BE126"/>
    <mergeCell ref="AZ126:BA126"/>
    <mergeCell ref="BF126:BJ126"/>
    <mergeCell ref="BR126:BW126"/>
    <mergeCell ref="BX126:CD126"/>
    <mergeCell ref="AN112:AT112"/>
    <mergeCell ref="BH112:CD112"/>
    <mergeCell ref="C108:R109"/>
    <mergeCell ref="BZ108:CD108"/>
    <mergeCell ref="C110:CD110"/>
    <mergeCell ref="BB122:BE122"/>
    <mergeCell ref="AZ122:BA122"/>
    <mergeCell ref="BF122:BJ122"/>
    <mergeCell ref="BR122:BW122"/>
    <mergeCell ref="BX122:CD122"/>
    <mergeCell ref="C121:F121"/>
    <mergeCell ref="G121:L121"/>
    <mergeCell ref="M121:S121"/>
    <mergeCell ref="T121:Z121"/>
    <mergeCell ref="AA121:AG121"/>
    <mergeCell ref="AH121:AN121"/>
    <mergeCell ref="AO121:AV121"/>
    <mergeCell ref="AW121:AY121"/>
    <mergeCell ref="AH122:AN122"/>
    <mergeCell ref="G123:L123"/>
    <mergeCell ref="C123:F123"/>
    <mergeCell ref="M123:S123"/>
    <mergeCell ref="T123:Z123"/>
    <mergeCell ref="AA123:AG123"/>
    <mergeCell ref="AH123:AN123"/>
    <mergeCell ref="BF123:BJ123"/>
    <mergeCell ref="BR123:BW123"/>
    <mergeCell ref="BX123:CD123"/>
    <mergeCell ref="C124:F124"/>
    <mergeCell ref="G124:L124"/>
    <mergeCell ref="M124:S124"/>
    <mergeCell ref="T124:Z124"/>
    <mergeCell ref="AA124:AG124"/>
    <mergeCell ref="BX119:CD120"/>
    <mergeCell ref="M120:S120"/>
    <mergeCell ref="T120:Z120"/>
    <mergeCell ref="AA120:AG120"/>
    <mergeCell ref="AH120:AN120"/>
    <mergeCell ref="AO122:AV122"/>
    <mergeCell ref="AW122:AY122"/>
    <mergeCell ref="BR121:BW121"/>
    <mergeCell ref="BX121:CD121"/>
    <mergeCell ref="C122:F122"/>
    <mergeCell ref="G122:L122"/>
    <mergeCell ref="M122:S122"/>
    <mergeCell ref="T122:Z122"/>
    <mergeCell ref="AA122:AG122"/>
    <mergeCell ref="G119:L120"/>
    <mergeCell ref="M119:Z119"/>
    <mergeCell ref="AA119:AN119"/>
    <mergeCell ref="AO119:AV120"/>
    <mergeCell ref="AW119:AY120"/>
    <mergeCell ref="BX129:CD129"/>
    <mergeCell ref="C126:F126"/>
    <mergeCell ref="BB128:BE128"/>
    <mergeCell ref="AZ128:BA128"/>
    <mergeCell ref="AA125:AG125"/>
    <mergeCell ref="AH125:AN125"/>
    <mergeCell ref="AO125:AV125"/>
    <mergeCell ref="AW125:AY125"/>
    <mergeCell ref="BB125:BE125"/>
    <mergeCell ref="AZ125:BA125"/>
    <mergeCell ref="BF127:BJ127"/>
    <mergeCell ref="BR127:BW127"/>
    <mergeCell ref="BX127:CD127"/>
    <mergeCell ref="AO123:AV123"/>
    <mergeCell ref="AW123:AY123"/>
    <mergeCell ref="BB123:BE123"/>
    <mergeCell ref="AZ123:BA123"/>
    <mergeCell ref="BF125:BJ125"/>
    <mergeCell ref="BR125:BW125"/>
    <mergeCell ref="BX125:CD125"/>
    <mergeCell ref="AH124:AN124"/>
    <mergeCell ref="AO124:AV124"/>
    <mergeCell ref="AW124:AY124"/>
    <mergeCell ref="BB124:BE124"/>
    <mergeCell ref="AZ124:BA124"/>
    <mergeCell ref="BF124:BJ124"/>
    <mergeCell ref="BR124:BW124"/>
    <mergeCell ref="BX124:CD124"/>
    <mergeCell ref="C125:F125"/>
    <mergeCell ref="G125:L125"/>
    <mergeCell ref="M125:S125"/>
    <mergeCell ref="T125:Z125"/>
    <mergeCell ref="BX128:CD128"/>
    <mergeCell ref="C127:F127"/>
    <mergeCell ref="G127:L127"/>
    <mergeCell ref="M127:S127"/>
    <mergeCell ref="T127:Z127"/>
    <mergeCell ref="AA127:AG127"/>
    <mergeCell ref="AH127:AN127"/>
    <mergeCell ref="AO127:AV127"/>
    <mergeCell ref="AW127:AY127"/>
    <mergeCell ref="BB127:BE127"/>
    <mergeCell ref="AZ127:BA127"/>
    <mergeCell ref="C128:F128"/>
    <mergeCell ref="G128:L128"/>
    <mergeCell ref="M128:S128"/>
    <mergeCell ref="T128:Z128"/>
    <mergeCell ref="AA128:AG128"/>
    <mergeCell ref="AH128:AN128"/>
    <mergeCell ref="AO128:AV128"/>
    <mergeCell ref="AW128:AY128"/>
    <mergeCell ref="C129:F129"/>
    <mergeCell ref="G129:L129"/>
    <mergeCell ref="M129:S129"/>
    <mergeCell ref="T129:Z129"/>
    <mergeCell ref="AA129:AG129"/>
    <mergeCell ref="AH129:AN129"/>
    <mergeCell ref="AO129:AV129"/>
    <mergeCell ref="AW129:AY129"/>
    <mergeCell ref="C132:F132"/>
    <mergeCell ref="G132:L132"/>
    <mergeCell ref="C131:F131"/>
    <mergeCell ref="BF130:BJ130"/>
    <mergeCell ref="BF128:BJ128"/>
    <mergeCell ref="BB129:BE129"/>
    <mergeCell ref="AZ129:BA129"/>
    <mergeCell ref="BF129:BJ129"/>
    <mergeCell ref="BR130:BW130"/>
    <mergeCell ref="BR128:BW128"/>
    <mergeCell ref="BR129:BW129"/>
    <mergeCell ref="BX130:CD130"/>
    <mergeCell ref="G131:L131"/>
    <mergeCell ref="M131:S131"/>
    <mergeCell ref="T131:Z131"/>
    <mergeCell ref="AA131:AG131"/>
    <mergeCell ref="AH131:AN131"/>
    <mergeCell ref="AO131:AV131"/>
    <mergeCell ref="AW131:AY131"/>
    <mergeCell ref="BB131:BE131"/>
    <mergeCell ref="AZ131:BA131"/>
    <mergeCell ref="BF131:BJ131"/>
    <mergeCell ref="BR131:BW131"/>
    <mergeCell ref="BX131:CD131"/>
    <mergeCell ref="BR132:BW132"/>
    <mergeCell ref="BX132:CD132"/>
    <mergeCell ref="C130:F130"/>
    <mergeCell ref="G130:L130"/>
    <mergeCell ref="M130:S130"/>
    <mergeCell ref="T130:Z130"/>
    <mergeCell ref="AA130:AG130"/>
    <mergeCell ref="AH130:AN130"/>
    <mergeCell ref="AO130:AV130"/>
    <mergeCell ref="AW130:AY130"/>
    <mergeCell ref="BB130:BE130"/>
    <mergeCell ref="AZ130:BA130"/>
    <mergeCell ref="BK132:BQ132"/>
    <mergeCell ref="M132:S132"/>
    <mergeCell ref="T132:Z132"/>
    <mergeCell ref="AA132:AG132"/>
    <mergeCell ref="AH132:AN132"/>
    <mergeCell ref="AO132:AV132"/>
    <mergeCell ref="C143:X143"/>
    <mergeCell ref="Z143:AA143"/>
    <mergeCell ref="R145:AC145"/>
    <mergeCell ref="C141:S141"/>
    <mergeCell ref="C142:X142"/>
    <mergeCell ref="CC135:CD136"/>
    <mergeCell ref="AA137:AN137"/>
    <mergeCell ref="C160:N160"/>
    <mergeCell ref="C159:N159"/>
    <mergeCell ref="Z142:AA142"/>
    <mergeCell ref="C133:F133"/>
    <mergeCell ref="G133:L133"/>
    <mergeCell ref="M133:S133"/>
    <mergeCell ref="T133:Z133"/>
    <mergeCell ref="AA133:AG133"/>
    <mergeCell ref="AH133:AN133"/>
    <mergeCell ref="AO133:AV133"/>
    <mergeCell ref="AW133:AY133"/>
    <mergeCell ref="BB133:BE133"/>
    <mergeCell ref="AZ133:BA133"/>
    <mergeCell ref="BF133:BJ133"/>
    <mergeCell ref="BR133:BW133"/>
    <mergeCell ref="BX133:CD133"/>
    <mergeCell ref="C135:F137"/>
    <mergeCell ref="G135:L135"/>
    <mergeCell ref="M135:Z135"/>
    <mergeCell ref="AA135:AN135"/>
    <mergeCell ref="AO135:AV135"/>
    <mergeCell ref="BV145:BW145"/>
    <mergeCell ref="R147:AC147"/>
    <mergeCell ref="AE147:AT147"/>
    <mergeCell ref="AV147:BT147"/>
    <mergeCell ref="M168:S168"/>
    <mergeCell ref="T168:Z168"/>
    <mergeCell ref="AA168:AG168"/>
    <mergeCell ref="AH168:AN168"/>
    <mergeCell ref="AA166:AN166"/>
    <mergeCell ref="AO166:AV167"/>
    <mergeCell ref="AW166:AY167"/>
    <mergeCell ref="AZ166:BE167"/>
    <mergeCell ref="BF166:BJ167"/>
    <mergeCell ref="BR166:BW167"/>
    <mergeCell ref="BX166:CD167"/>
    <mergeCell ref="M167:S167"/>
    <mergeCell ref="T167:Z167"/>
    <mergeCell ref="AA167:AG167"/>
    <mergeCell ref="AH167:AN167"/>
    <mergeCell ref="BK168:BQ168"/>
    <mergeCell ref="BK169:BQ169"/>
    <mergeCell ref="BX172:CD172"/>
    <mergeCell ref="C173:F173"/>
    <mergeCell ref="G173:L173"/>
    <mergeCell ref="M173:S173"/>
    <mergeCell ref="T173:Z173"/>
    <mergeCell ref="AA173:AG173"/>
    <mergeCell ref="AH173:AN173"/>
    <mergeCell ref="AO173:AV173"/>
    <mergeCell ref="AW173:AY173"/>
    <mergeCell ref="BB173:BE173"/>
    <mergeCell ref="AZ173:BA173"/>
    <mergeCell ref="BF173:BJ173"/>
    <mergeCell ref="BR173:BW173"/>
    <mergeCell ref="BX173:CD173"/>
    <mergeCell ref="C172:F172"/>
    <mergeCell ref="G172:L172"/>
    <mergeCell ref="M172:S172"/>
    <mergeCell ref="T172:Z172"/>
    <mergeCell ref="AA172:AG172"/>
    <mergeCell ref="AH172:AN172"/>
    <mergeCell ref="BK172:BQ172"/>
    <mergeCell ref="BK173:BQ173"/>
    <mergeCell ref="C171:F171"/>
    <mergeCell ref="G171:L171"/>
    <mergeCell ref="M171:S171"/>
    <mergeCell ref="T171:Z171"/>
    <mergeCell ref="AA171:AG171"/>
    <mergeCell ref="AO172:AV172"/>
    <mergeCell ref="AW172:AY172"/>
    <mergeCell ref="BB172:BE172"/>
    <mergeCell ref="AZ172:BA172"/>
    <mergeCell ref="BF174:BJ174"/>
    <mergeCell ref="BR174:BW174"/>
    <mergeCell ref="BX174:CD174"/>
    <mergeCell ref="C175:F175"/>
    <mergeCell ref="G175:L175"/>
    <mergeCell ref="M175:S175"/>
    <mergeCell ref="T175:Z175"/>
    <mergeCell ref="AA175:AG175"/>
    <mergeCell ref="AH175:AN175"/>
    <mergeCell ref="AO175:AV175"/>
    <mergeCell ref="AW175:AY175"/>
    <mergeCell ref="BB175:BE175"/>
    <mergeCell ref="AZ175:BA175"/>
    <mergeCell ref="BF175:BJ175"/>
    <mergeCell ref="BR175:BW175"/>
    <mergeCell ref="BX175:CD175"/>
    <mergeCell ref="C174:F174"/>
    <mergeCell ref="G174:L174"/>
    <mergeCell ref="M174:S174"/>
    <mergeCell ref="T174:Z174"/>
    <mergeCell ref="BB174:BE174"/>
    <mergeCell ref="AZ174:BA174"/>
    <mergeCell ref="BF172:BJ172"/>
    <mergeCell ref="BX179:CD179"/>
    <mergeCell ref="BF178:BJ178"/>
    <mergeCell ref="BR178:BW178"/>
    <mergeCell ref="BX178:CD178"/>
    <mergeCell ref="C179:F179"/>
    <mergeCell ref="G179:L179"/>
    <mergeCell ref="M179:S179"/>
    <mergeCell ref="BF177:BJ177"/>
    <mergeCell ref="BR177:BW177"/>
    <mergeCell ref="BX177:CD177"/>
    <mergeCell ref="C177:F177"/>
    <mergeCell ref="G177:L177"/>
    <mergeCell ref="M177:S177"/>
    <mergeCell ref="T177:Z177"/>
    <mergeCell ref="AA177:AG177"/>
    <mergeCell ref="AH177:AN177"/>
    <mergeCell ref="AO177:AV177"/>
    <mergeCell ref="AW177:AY177"/>
    <mergeCell ref="BB177:BE177"/>
    <mergeCell ref="AZ177:BA177"/>
    <mergeCell ref="T178:Z178"/>
    <mergeCell ref="AA178:AG178"/>
    <mergeCell ref="BX176:CD176"/>
    <mergeCell ref="G176:L176"/>
    <mergeCell ref="M176:S176"/>
    <mergeCell ref="G85:L85"/>
    <mergeCell ref="M85:S85"/>
    <mergeCell ref="T85:Z85"/>
    <mergeCell ref="G36:L36"/>
    <mergeCell ref="G37:L37"/>
    <mergeCell ref="R19:X19"/>
    <mergeCell ref="C18:N18"/>
    <mergeCell ref="C19:N19"/>
    <mergeCell ref="AN18:AT18"/>
    <mergeCell ref="BH18:CD18"/>
    <mergeCell ref="C41:F43"/>
    <mergeCell ref="M42:Z42"/>
    <mergeCell ref="AA42:AN42"/>
    <mergeCell ref="M43:Z43"/>
    <mergeCell ref="AA43:AN43"/>
    <mergeCell ref="C28:F28"/>
    <mergeCell ref="G35:L35"/>
    <mergeCell ref="D22:F22"/>
    <mergeCell ref="D23:F23"/>
    <mergeCell ref="BB27:BE27"/>
    <mergeCell ref="AZ27:BA27"/>
    <mergeCell ref="BB28:BE28"/>
    <mergeCell ref="G29:L29"/>
    <mergeCell ref="BK28:BQ28"/>
    <mergeCell ref="BX27:CD27"/>
    <mergeCell ref="BX28:CD28"/>
    <mergeCell ref="Z19:BD19"/>
    <mergeCell ref="BK25:BQ26"/>
    <mergeCell ref="AO29:AV29"/>
    <mergeCell ref="BK29:BQ29"/>
    <mergeCell ref="AH33:AN33"/>
    <mergeCell ref="AH178:AN178"/>
    <mergeCell ref="P160:Q160"/>
    <mergeCell ref="Z160:BD160"/>
    <mergeCell ref="AZ72:BE73"/>
    <mergeCell ref="D69:F69"/>
    <mergeCell ref="D70:F70"/>
    <mergeCell ref="BX38:CD38"/>
    <mergeCell ref="BX37:CD37"/>
    <mergeCell ref="AH174:AN174"/>
    <mergeCell ref="AO174:AV174"/>
    <mergeCell ref="AW174:AY174"/>
    <mergeCell ref="BR19:CD19"/>
    <mergeCell ref="BR20:CD20"/>
    <mergeCell ref="Z66:BD66"/>
    <mergeCell ref="BR66:CD66"/>
    <mergeCell ref="BR67:CD67"/>
    <mergeCell ref="C61:R62"/>
    <mergeCell ref="BZ61:CD61"/>
    <mergeCell ref="C65:N65"/>
    <mergeCell ref="P65:AK65"/>
    <mergeCell ref="AN65:AT65"/>
    <mergeCell ref="BH65:CD65"/>
    <mergeCell ref="M34:S34"/>
    <mergeCell ref="T34:Z34"/>
    <mergeCell ref="AW178:AY178"/>
    <mergeCell ref="BB176:BE176"/>
    <mergeCell ref="AZ176:BA176"/>
    <mergeCell ref="C31:F31"/>
    <mergeCell ref="C29:F29"/>
    <mergeCell ref="G30:L30"/>
    <mergeCell ref="BK27:BQ27"/>
    <mergeCell ref="C85:F85"/>
    <mergeCell ref="T179:Z179"/>
    <mergeCell ref="AA179:AG179"/>
    <mergeCell ref="AH179:AN179"/>
    <mergeCell ref="AO179:AV179"/>
    <mergeCell ref="BB168:BE168"/>
    <mergeCell ref="AZ168:BA168"/>
    <mergeCell ref="T73:Z73"/>
    <mergeCell ref="AA73:AG73"/>
    <mergeCell ref="AH73:AN73"/>
    <mergeCell ref="AO90:AV90"/>
    <mergeCell ref="AA34:AG34"/>
    <mergeCell ref="AH34:AN34"/>
    <mergeCell ref="AO34:AV34"/>
    <mergeCell ref="AZ28:BA28"/>
    <mergeCell ref="BB29:BE29"/>
    <mergeCell ref="AZ29:BA29"/>
    <mergeCell ref="T176:Z176"/>
    <mergeCell ref="AA176:AG176"/>
    <mergeCell ref="AH176:AN176"/>
    <mergeCell ref="AO176:AV176"/>
    <mergeCell ref="AW176:AY176"/>
    <mergeCell ref="AW169:AY169"/>
    <mergeCell ref="BB169:BE169"/>
    <mergeCell ref="AZ169:BA169"/>
    <mergeCell ref="AA174:AG174"/>
    <mergeCell ref="C48:Z48"/>
    <mergeCell ref="C49:Z49"/>
    <mergeCell ref="C178:F178"/>
    <mergeCell ref="G178:L178"/>
    <mergeCell ref="M178:S178"/>
    <mergeCell ref="M181:Z181"/>
    <mergeCell ref="AA181:AN181"/>
    <mergeCell ref="BR113:CD113"/>
    <mergeCell ref="C181:F181"/>
    <mergeCell ref="G181:L181"/>
    <mergeCell ref="AO181:AV181"/>
    <mergeCell ref="AW181:AY181"/>
    <mergeCell ref="AZ181:BE181"/>
    <mergeCell ref="BF181:BJ181"/>
    <mergeCell ref="BR181:BW181"/>
    <mergeCell ref="BX181:CD181"/>
    <mergeCell ref="BF180:BJ180"/>
    <mergeCell ref="BR180:BW180"/>
    <mergeCell ref="BX180:CD180"/>
    <mergeCell ref="C180:F180"/>
    <mergeCell ref="G180:L180"/>
    <mergeCell ref="M180:S180"/>
    <mergeCell ref="T180:Z180"/>
    <mergeCell ref="AA180:AG180"/>
    <mergeCell ref="AH180:AN180"/>
    <mergeCell ref="AO180:AV180"/>
    <mergeCell ref="AW180:AY180"/>
    <mergeCell ref="BB180:BE180"/>
    <mergeCell ref="AZ180:BA180"/>
    <mergeCell ref="BB178:BE178"/>
    <mergeCell ref="AZ178:BA178"/>
    <mergeCell ref="AW179:AY179"/>
    <mergeCell ref="BB179:BE179"/>
    <mergeCell ref="AZ179:BA179"/>
    <mergeCell ref="C176:F176"/>
    <mergeCell ref="AO178:AV178"/>
    <mergeCell ref="BK171:BQ171"/>
    <mergeCell ref="T216:Z216"/>
    <mergeCell ref="AA216:AG216"/>
    <mergeCell ref="AH216:AN216"/>
    <mergeCell ref="AO216:AV216"/>
    <mergeCell ref="AW216:AY216"/>
    <mergeCell ref="AZ216:BA216"/>
    <mergeCell ref="BB216:BE216"/>
    <mergeCell ref="BF216:BJ216"/>
    <mergeCell ref="BR216:BW216"/>
    <mergeCell ref="BX216:CD216"/>
    <mergeCell ref="C215:F215"/>
    <mergeCell ref="G215:L215"/>
    <mergeCell ref="M215:S215"/>
    <mergeCell ref="T215:Z215"/>
    <mergeCell ref="AA215:AG215"/>
    <mergeCell ref="AH215:AN215"/>
    <mergeCell ref="AO215:AV215"/>
    <mergeCell ref="AW215:AY215"/>
    <mergeCell ref="AZ215:BA215"/>
    <mergeCell ref="C188:S188"/>
    <mergeCell ref="BV182:BV183"/>
    <mergeCell ref="BW182:CB183"/>
    <mergeCell ref="C182:F184"/>
    <mergeCell ref="G182:L182"/>
    <mergeCell ref="BB217:BE217"/>
    <mergeCell ref="BF217:BJ217"/>
    <mergeCell ref="BR217:BW217"/>
    <mergeCell ref="BX217:CD217"/>
    <mergeCell ref="C218:F218"/>
    <mergeCell ref="G218:L218"/>
    <mergeCell ref="M218:S218"/>
    <mergeCell ref="T218:Z218"/>
    <mergeCell ref="AA218:AG218"/>
    <mergeCell ref="AH218:AN218"/>
    <mergeCell ref="AO218:AV218"/>
    <mergeCell ref="AW218:AY218"/>
    <mergeCell ref="AZ218:BA218"/>
    <mergeCell ref="BB218:BE218"/>
    <mergeCell ref="BF218:BJ218"/>
    <mergeCell ref="BR218:BW218"/>
    <mergeCell ref="BX218:CD218"/>
    <mergeCell ref="C217:F217"/>
    <mergeCell ref="G217:L217"/>
    <mergeCell ref="M217:S217"/>
    <mergeCell ref="T217:Z217"/>
    <mergeCell ref="AA217:AG217"/>
    <mergeCell ref="AH217:AN217"/>
    <mergeCell ref="AO217:AV217"/>
    <mergeCell ref="AW217:AY217"/>
    <mergeCell ref="AZ217:BA217"/>
    <mergeCell ref="M216:S216"/>
    <mergeCell ref="BR219:BW219"/>
    <mergeCell ref="BX219:CD219"/>
    <mergeCell ref="C220:F220"/>
    <mergeCell ref="G220:L220"/>
    <mergeCell ref="M220:S220"/>
    <mergeCell ref="T220:Z220"/>
    <mergeCell ref="AA220:AG220"/>
    <mergeCell ref="AH220:AN220"/>
    <mergeCell ref="AO220:AV220"/>
    <mergeCell ref="AW220:AY220"/>
    <mergeCell ref="AZ220:BA220"/>
    <mergeCell ref="BB220:BE220"/>
    <mergeCell ref="BF220:BJ220"/>
    <mergeCell ref="BR220:BW220"/>
    <mergeCell ref="BX220:CD220"/>
    <mergeCell ref="C219:F219"/>
    <mergeCell ref="G219:L219"/>
    <mergeCell ref="M219:S219"/>
    <mergeCell ref="T219:Z219"/>
    <mergeCell ref="AA219:AG219"/>
    <mergeCell ref="AH219:AN219"/>
    <mergeCell ref="AO219:AV219"/>
    <mergeCell ref="AW219:AY219"/>
    <mergeCell ref="AZ219:BA219"/>
    <mergeCell ref="BR221:BW221"/>
    <mergeCell ref="BX221:CD221"/>
    <mergeCell ref="C222:F222"/>
    <mergeCell ref="G222:L222"/>
    <mergeCell ref="M222:S222"/>
    <mergeCell ref="T222:Z222"/>
    <mergeCell ref="AA222:AG222"/>
    <mergeCell ref="AH222:AN222"/>
    <mergeCell ref="AO222:AV222"/>
    <mergeCell ref="AW222:AY222"/>
    <mergeCell ref="AZ222:BA222"/>
    <mergeCell ref="BB222:BE222"/>
    <mergeCell ref="BF222:BJ222"/>
    <mergeCell ref="BR222:BW222"/>
    <mergeCell ref="BX222:CD222"/>
    <mergeCell ref="C221:F221"/>
    <mergeCell ref="G221:L221"/>
    <mergeCell ref="M221:S221"/>
    <mergeCell ref="T221:Z221"/>
    <mergeCell ref="AA221:AG221"/>
    <mergeCell ref="AH221:AN221"/>
    <mergeCell ref="AO221:AV221"/>
    <mergeCell ref="AW221:AY221"/>
    <mergeCell ref="AZ221:BA221"/>
    <mergeCell ref="BX223:CD223"/>
    <mergeCell ref="C224:F224"/>
    <mergeCell ref="G224:L224"/>
    <mergeCell ref="M224:S224"/>
    <mergeCell ref="T224:Z224"/>
    <mergeCell ref="AA224:AG224"/>
    <mergeCell ref="AH224:AN224"/>
    <mergeCell ref="AO224:AV224"/>
    <mergeCell ref="AW224:AY224"/>
    <mergeCell ref="AZ224:BA224"/>
    <mergeCell ref="BB224:BE224"/>
    <mergeCell ref="BF224:BJ224"/>
    <mergeCell ref="BR224:BW224"/>
    <mergeCell ref="BX224:CD224"/>
    <mergeCell ref="C223:F223"/>
    <mergeCell ref="G223:L223"/>
    <mergeCell ref="M223:S223"/>
    <mergeCell ref="T223:Z223"/>
    <mergeCell ref="AA223:AG223"/>
    <mergeCell ref="AH223:AN223"/>
    <mergeCell ref="AO223:AV223"/>
    <mergeCell ref="AW223:AY223"/>
    <mergeCell ref="AZ223:BA223"/>
    <mergeCell ref="BX225:CD225"/>
    <mergeCell ref="C226:F226"/>
    <mergeCell ref="G226:L226"/>
    <mergeCell ref="M226:S226"/>
    <mergeCell ref="T226:Z226"/>
    <mergeCell ref="AA226:AG226"/>
    <mergeCell ref="AH226:AN226"/>
    <mergeCell ref="AO226:AV226"/>
    <mergeCell ref="AW226:AY226"/>
    <mergeCell ref="AZ226:BA226"/>
    <mergeCell ref="BB226:BE226"/>
    <mergeCell ref="BF226:BJ226"/>
    <mergeCell ref="BR226:BW226"/>
    <mergeCell ref="BX226:CD226"/>
    <mergeCell ref="C225:F225"/>
    <mergeCell ref="G225:L225"/>
    <mergeCell ref="M225:S225"/>
    <mergeCell ref="T225:Z225"/>
    <mergeCell ref="AA225:AG225"/>
    <mergeCell ref="AH225:AN225"/>
    <mergeCell ref="AO225:AV225"/>
    <mergeCell ref="AW225:AY225"/>
    <mergeCell ref="AZ225:BA225"/>
    <mergeCell ref="BK226:BQ226"/>
    <mergeCell ref="BX227:CD227"/>
    <mergeCell ref="C228:F228"/>
    <mergeCell ref="G228:L228"/>
    <mergeCell ref="M228:Z228"/>
    <mergeCell ref="AA228:AN228"/>
    <mergeCell ref="AO228:AV228"/>
    <mergeCell ref="AW228:AY228"/>
    <mergeCell ref="AZ228:BE228"/>
    <mergeCell ref="BF228:BJ228"/>
    <mergeCell ref="BR228:BW228"/>
    <mergeCell ref="BX228:CD228"/>
    <mergeCell ref="C227:F227"/>
    <mergeCell ref="G227:L227"/>
    <mergeCell ref="M227:S227"/>
    <mergeCell ref="T227:Z227"/>
    <mergeCell ref="AA227:AG227"/>
    <mergeCell ref="AH227:AN227"/>
    <mergeCell ref="AO227:AV227"/>
    <mergeCell ref="AW227:AY227"/>
    <mergeCell ref="AZ227:BA227"/>
    <mergeCell ref="BK227:BQ227"/>
    <mergeCell ref="C235:S235"/>
    <mergeCell ref="C236:X236"/>
    <mergeCell ref="Z236:AA236"/>
    <mergeCell ref="C237:X237"/>
    <mergeCell ref="Z237:AA237"/>
    <mergeCell ref="R239:AC239"/>
    <mergeCell ref="AE239:AT239"/>
    <mergeCell ref="AV239:BT239"/>
    <mergeCell ref="BV239:BW239"/>
    <mergeCell ref="BV229:BV230"/>
    <mergeCell ref="BW229:CB230"/>
    <mergeCell ref="CC229:CD230"/>
    <mergeCell ref="G230:L230"/>
    <mergeCell ref="M230:Z230"/>
    <mergeCell ref="AA230:AN230"/>
    <mergeCell ref="AO230:AV230"/>
    <mergeCell ref="C229:F231"/>
    <mergeCell ref="G229:L229"/>
    <mergeCell ref="M229:Z229"/>
    <mergeCell ref="AA229:AN229"/>
    <mergeCell ref="AO229:AV229"/>
    <mergeCell ref="G231:L231"/>
    <mergeCell ref="M231:Z231"/>
    <mergeCell ref="BB229:BE229"/>
    <mergeCell ref="BF229:BJ229"/>
    <mergeCell ref="BK229:BL229"/>
    <mergeCell ref="BM229:BR229"/>
    <mergeCell ref="BS229:BT229"/>
    <mergeCell ref="BB230:BE230"/>
    <mergeCell ref="BF230:BJ230"/>
    <mergeCell ref="BK230:BL230"/>
    <mergeCell ref="BM230:BR230"/>
    <mergeCell ref="BK30:BQ30"/>
    <mergeCell ref="BK31:BQ31"/>
    <mergeCell ref="BK32:BQ32"/>
    <mergeCell ref="BK33:BQ33"/>
    <mergeCell ref="BK34:BQ34"/>
    <mergeCell ref="BK35:BQ35"/>
    <mergeCell ref="BK36:BQ36"/>
    <mergeCell ref="BK37:BQ37"/>
    <mergeCell ref="BK38:BQ38"/>
    <mergeCell ref="BK39:BQ39"/>
    <mergeCell ref="R241:AC241"/>
    <mergeCell ref="AE241:AT241"/>
    <mergeCell ref="AV241:BT241"/>
    <mergeCell ref="AA231:AN231"/>
    <mergeCell ref="AO231:AV231"/>
    <mergeCell ref="BB227:BE227"/>
    <mergeCell ref="BF227:BJ227"/>
    <mergeCell ref="BR227:BW227"/>
    <mergeCell ref="BB225:BE225"/>
    <mergeCell ref="BF225:BJ225"/>
    <mergeCell ref="BR225:BW225"/>
    <mergeCell ref="BB223:BE223"/>
    <mergeCell ref="BF223:BJ223"/>
    <mergeCell ref="BR223:BW223"/>
    <mergeCell ref="BB221:BE221"/>
    <mergeCell ref="BF221:BJ221"/>
    <mergeCell ref="BK131:BQ131"/>
    <mergeCell ref="BK133:BQ133"/>
    <mergeCell ref="BK166:BQ167"/>
    <mergeCell ref="BK82:BQ82"/>
    <mergeCell ref="BK121:BQ121"/>
    <mergeCell ref="BK122:BQ122"/>
    <mergeCell ref="BK123:BQ123"/>
    <mergeCell ref="BK124:BQ124"/>
    <mergeCell ref="BK125:BQ125"/>
    <mergeCell ref="BK87:BQ87"/>
    <mergeCell ref="BK134:BQ134"/>
    <mergeCell ref="BK126:BQ126"/>
    <mergeCell ref="BK127:BQ127"/>
    <mergeCell ref="BK128:BQ128"/>
    <mergeCell ref="BK129:BQ129"/>
    <mergeCell ref="BK130:BQ130"/>
    <mergeCell ref="BK181:BQ181"/>
    <mergeCell ref="BK228:BQ228"/>
    <mergeCell ref="BK275:BQ275"/>
    <mergeCell ref="BK176:BQ176"/>
    <mergeCell ref="BK177:BQ177"/>
    <mergeCell ref="BK178:BQ178"/>
    <mergeCell ref="BK179:BQ179"/>
    <mergeCell ref="BK180:BQ180"/>
    <mergeCell ref="BK213:BQ214"/>
    <mergeCell ref="BK215:BQ215"/>
    <mergeCell ref="BK216:BQ216"/>
    <mergeCell ref="BK217:BQ217"/>
    <mergeCell ref="BK218:BQ218"/>
    <mergeCell ref="BK219:BQ219"/>
    <mergeCell ref="BK220:BQ220"/>
    <mergeCell ref="BK221:BQ221"/>
    <mergeCell ref="BK222:BQ222"/>
    <mergeCell ref="BK223:BQ223"/>
    <mergeCell ref="BK224:BQ224"/>
    <mergeCell ref="BK225:BQ225"/>
    <mergeCell ref="BK113:BP113"/>
    <mergeCell ref="BK114:BP114"/>
  </mergeCells>
  <phoneticPr fontId="11"/>
  <conditionalFormatting sqref="G32:L32 AA32:CD32">
    <cfRule type="expression" dxfId="73" priority="70">
      <formula>$CF$32=2</formula>
    </cfRule>
  </conditionalFormatting>
  <conditionalFormatting sqref="G169:L180">
    <cfRule type="expression" dxfId="72" priority="2">
      <formula>$CF$122=2</formula>
    </cfRule>
  </conditionalFormatting>
  <conditionalFormatting sqref="G28:CD28">
    <cfRule type="expression" dxfId="71" priority="74">
      <formula>$CF$28=2</formula>
    </cfRule>
  </conditionalFormatting>
  <conditionalFormatting sqref="G29:CD29">
    <cfRule type="expression" dxfId="70" priority="73">
      <formula>$CF$29=2</formula>
    </cfRule>
  </conditionalFormatting>
  <conditionalFormatting sqref="G30:CD30">
    <cfRule type="expression" dxfId="69" priority="72">
      <formula>$CF$30=2</formula>
    </cfRule>
  </conditionalFormatting>
  <conditionalFormatting sqref="G31:CD31">
    <cfRule type="expression" dxfId="68" priority="71">
      <formula>$CF$31=2</formula>
    </cfRule>
  </conditionalFormatting>
  <conditionalFormatting sqref="G33:CD33">
    <cfRule type="expression" dxfId="67" priority="69">
      <formula>$CF$33=2</formula>
    </cfRule>
  </conditionalFormatting>
  <conditionalFormatting sqref="G34:CD34">
    <cfRule type="expression" dxfId="66" priority="68">
      <formula>$CF$34=2</formula>
    </cfRule>
  </conditionalFormatting>
  <conditionalFormatting sqref="G35:CD35">
    <cfRule type="expression" dxfId="65" priority="67">
      <formula>$CF$35=2</formula>
    </cfRule>
  </conditionalFormatting>
  <conditionalFormatting sqref="G36:CD36">
    <cfRule type="expression" dxfId="64" priority="66">
      <formula>$CF$36=2</formula>
    </cfRule>
  </conditionalFormatting>
  <conditionalFormatting sqref="G37:CD37">
    <cfRule type="expression" dxfId="63" priority="65">
      <formula>$CF$37=2</formula>
    </cfRule>
  </conditionalFormatting>
  <conditionalFormatting sqref="G38:CD38">
    <cfRule type="expression" dxfId="62" priority="64">
      <formula>$CF$38=2</formula>
    </cfRule>
  </conditionalFormatting>
  <conditionalFormatting sqref="G39:CD39">
    <cfRule type="expression" dxfId="61" priority="63">
      <formula>$CF$39=2</formula>
    </cfRule>
  </conditionalFormatting>
  <conditionalFormatting sqref="G75:CD75">
    <cfRule type="expression" dxfId="60" priority="62">
      <formula>$CF$75=2</formula>
    </cfRule>
  </conditionalFormatting>
  <conditionalFormatting sqref="G76:CD76">
    <cfRule type="expression" dxfId="59" priority="61">
      <formula>$CF$76=2</formula>
    </cfRule>
  </conditionalFormatting>
  <conditionalFormatting sqref="G77:CD77">
    <cfRule type="expression" dxfId="58" priority="60">
      <formula>$CF$77=2</formula>
    </cfRule>
  </conditionalFormatting>
  <conditionalFormatting sqref="G78:CD78">
    <cfRule type="expression" dxfId="57" priority="59">
      <formula>$CF$78=2</formula>
    </cfRule>
  </conditionalFormatting>
  <conditionalFormatting sqref="G79:CD79">
    <cfRule type="expression" dxfId="56" priority="58">
      <formula>$CF$79=2</formula>
    </cfRule>
  </conditionalFormatting>
  <conditionalFormatting sqref="G80:CD80">
    <cfRule type="expression" dxfId="55" priority="57">
      <formula>$CF$80=2</formula>
    </cfRule>
  </conditionalFormatting>
  <conditionalFormatting sqref="G81:CD81">
    <cfRule type="expression" dxfId="54" priority="56">
      <formula>$CF$81=2</formula>
    </cfRule>
  </conditionalFormatting>
  <conditionalFormatting sqref="G82:CD82">
    <cfRule type="expression" dxfId="53" priority="55">
      <formula>$CF$82=2</formula>
    </cfRule>
  </conditionalFormatting>
  <conditionalFormatting sqref="G83:CD83">
    <cfRule type="expression" dxfId="52" priority="54">
      <formula>$CF$83=2</formula>
    </cfRule>
  </conditionalFormatting>
  <conditionalFormatting sqref="G84:CD84">
    <cfRule type="expression" dxfId="51" priority="53">
      <formula>$CF$84=2</formula>
    </cfRule>
  </conditionalFormatting>
  <conditionalFormatting sqref="G85:CD85">
    <cfRule type="expression" dxfId="50" priority="52">
      <formula>$CF$85=2</formula>
    </cfRule>
  </conditionalFormatting>
  <conditionalFormatting sqref="G86:CD86">
    <cfRule type="expression" dxfId="49" priority="51">
      <formula>$CF$86=2</formula>
    </cfRule>
  </conditionalFormatting>
  <conditionalFormatting sqref="G122:CD122">
    <cfRule type="expression" dxfId="48" priority="50">
      <formula>$CF$122=2</formula>
    </cfRule>
  </conditionalFormatting>
  <conditionalFormatting sqref="G123:CD123">
    <cfRule type="expression" dxfId="47" priority="49">
      <formula>$CF$123=2</formula>
    </cfRule>
  </conditionalFormatting>
  <conditionalFormatting sqref="G124:CD124">
    <cfRule type="expression" dxfId="46" priority="48">
      <formula>$CF$124=2</formula>
    </cfRule>
  </conditionalFormatting>
  <conditionalFormatting sqref="G125:CD125">
    <cfRule type="expression" dxfId="45" priority="47">
      <formula>$CF$125=2</formula>
    </cfRule>
  </conditionalFormatting>
  <conditionalFormatting sqref="G126:CD126">
    <cfRule type="expression" dxfId="44" priority="46">
      <formula>$CF$126=2</formula>
    </cfRule>
  </conditionalFormatting>
  <conditionalFormatting sqref="G127:CD127">
    <cfRule type="expression" dxfId="43" priority="45">
      <formula>$CF$127=2</formula>
    </cfRule>
  </conditionalFormatting>
  <conditionalFormatting sqref="G128:CD128">
    <cfRule type="expression" dxfId="42" priority="44">
      <formula>$CF$128=2</formula>
    </cfRule>
  </conditionalFormatting>
  <conditionalFormatting sqref="G129:CD129">
    <cfRule type="expression" dxfId="41" priority="43">
      <formula>$CF$129=2</formula>
    </cfRule>
  </conditionalFormatting>
  <conditionalFormatting sqref="G130:CD130">
    <cfRule type="expression" dxfId="40" priority="42">
      <formula>$CF$130=2</formula>
    </cfRule>
  </conditionalFormatting>
  <conditionalFormatting sqref="G131:CD131">
    <cfRule type="expression" dxfId="39" priority="41">
      <formula>$CF$131=2</formula>
    </cfRule>
  </conditionalFormatting>
  <conditionalFormatting sqref="G132:CD132">
    <cfRule type="expression" dxfId="38" priority="40">
      <formula>$CF$132=2</formula>
    </cfRule>
  </conditionalFormatting>
  <conditionalFormatting sqref="G133:CD133">
    <cfRule type="expression" dxfId="37" priority="39">
      <formula>$CF$133=2</formula>
    </cfRule>
  </conditionalFormatting>
  <conditionalFormatting sqref="G216:CD216">
    <cfRule type="expression" dxfId="36" priority="26">
      <formula>$CF$216=2</formula>
    </cfRule>
  </conditionalFormatting>
  <conditionalFormatting sqref="G217:CD217">
    <cfRule type="expression" dxfId="35" priority="25">
      <formula>$CF$217=2</formula>
    </cfRule>
  </conditionalFormatting>
  <conditionalFormatting sqref="G218:CD218">
    <cfRule type="expression" dxfId="34" priority="24">
      <formula>$CF$218=2</formula>
    </cfRule>
  </conditionalFormatting>
  <conditionalFormatting sqref="G219:CD219">
    <cfRule type="expression" dxfId="33" priority="23">
      <formula>$CF$219=2</formula>
    </cfRule>
  </conditionalFormatting>
  <conditionalFormatting sqref="G220:CD220">
    <cfRule type="expression" dxfId="32" priority="22">
      <formula>$CF$220=2</formula>
    </cfRule>
  </conditionalFormatting>
  <conditionalFormatting sqref="G221:CD221">
    <cfRule type="expression" dxfId="31" priority="21">
      <formula>$CF$221=2</formula>
    </cfRule>
  </conditionalFormatting>
  <conditionalFormatting sqref="G222:CD222">
    <cfRule type="expression" dxfId="30" priority="20">
      <formula>$CF$222=2</formula>
    </cfRule>
  </conditionalFormatting>
  <conditionalFormatting sqref="G223:CD223">
    <cfRule type="expression" dxfId="29" priority="19">
      <formula>$CF$223=2</formula>
    </cfRule>
  </conditionalFormatting>
  <conditionalFormatting sqref="G224:CD224">
    <cfRule type="expression" dxfId="28" priority="18">
      <formula>$CF$224=2</formula>
    </cfRule>
  </conditionalFormatting>
  <conditionalFormatting sqref="G225:CD225">
    <cfRule type="expression" dxfId="27" priority="17">
      <formula>$CF$225=2</formula>
    </cfRule>
  </conditionalFormatting>
  <conditionalFormatting sqref="G226:CD226">
    <cfRule type="expression" dxfId="26" priority="16">
      <formula>$CF$226=2</formula>
    </cfRule>
  </conditionalFormatting>
  <conditionalFormatting sqref="G227:CD227">
    <cfRule type="expression" dxfId="25" priority="15">
      <formula>$CF$227=2</formula>
    </cfRule>
  </conditionalFormatting>
  <conditionalFormatting sqref="G263:CD263">
    <cfRule type="expression" dxfId="24" priority="14">
      <formula>$CF$263=2</formula>
    </cfRule>
  </conditionalFormatting>
  <conditionalFormatting sqref="G264:CD264">
    <cfRule type="expression" dxfId="23" priority="13">
      <formula>$CF$264=2</formula>
    </cfRule>
  </conditionalFormatting>
  <conditionalFormatting sqref="G265:CD265 G266:L266">
    <cfRule type="expression" dxfId="22" priority="12">
      <formula>$CF$265=2</formula>
    </cfRule>
  </conditionalFormatting>
  <conditionalFormatting sqref="G267:CD267">
    <cfRule type="expression" dxfId="21" priority="10">
      <formula>$CF$267=2</formula>
    </cfRule>
  </conditionalFormatting>
  <conditionalFormatting sqref="G268:CD268">
    <cfRule type="expression" dxfId="20" priority="9">
      <formula>$CF$268=2</formula>
    </cfRule>
  </conditionalFormatting>
  <conditionalFormatting sqref="G269:CD269">
    <cfRule type="expression" dxfId="19" priority="8">
      <formula>$CF$269=2</formula>
    </cfRule>
  </conditionalFormatting>
  <conditionalFormatting sqref="G270:CD270">
    <cfRule type="expression" dxfId="18" priority="7">
      <formula>$CF$270=2</formula>
    </cfRule>
  </conditionalFormatting>
  <conditionalFormatting sqref="G271:CD271">
    <cfRule type="expression" dxfId="17" priority="6">
      <formula>$CF$271=2</formula>
    </cfRule>
  </conditionalFormatting>
  <conditionalFormatting sqref="G272:CD272">
    <cfRule type="expression" dxfId="16" priority="5">
      <formula>$CF$272=2</formula>
    </cfRule>
  </conditionalFormatting>
  <conditionalFormatting sqref="G273:CD273">
    <cfRule type="expression" dxfId="15" priority="4">
      <formula>$CF$273=2</formula>
    </cfRule>
  </conditionalFormatting>
  <conditionalFormatting sqref="G274:CD274">
    <cfRule type="expression" dxfId="14" priority="3">
      <formula>$CF$274=2</formula>
    </cfRule>
  </conditionalFormatting>
  <conditionalFormatting sqref="M32:Z32">
    <cfRule type="expression" dxfId="13" priority="1">
      <formula>$CF$29=2</formula>
    </cfRule>
  </conditionalFormatting>
  <conditionalFormatting sqref="M169:CD169">
    <cfRule type="expression" dxfId="12" priority="38">
      <formula>$CF$169=2</formula>
    </cfRule>
  </conditionalFormatting>
  <conditionalFormatting sqref="M170:CD170">
    <cfRule type="expression" dxfId="11" priority="37">
      <formula>$CF$170=2</formula>
    </cfRule>
  </conditionalFormatting>
  <conditionalFormatting sqref="M171:CD171">
    <cfRule type="expression" dxfId="10" priority="36">
      <formula>$CF$171=2</formula>
    </cfRule>
  </conditionalFormatting>
  <conditionalFormatting sqref="M172:CD172">
    <cfRule type="expression" dxfId="9" priority="35">
      <formula>$CF$172=2</formula>
    </cfRule>
  </conditionalFormatting>
  <conditionalFormatting sqref="M173:CD173">
    <cfRule type="expression" dxfId="8" priority="34">
      <formula>$CF$173=2</formula>
    </cfRule>
  </conditionalFormatting>
  <conditionalFormatting sqref="M174:CD174">
    <cfRule type="expression" dxfId="7" priority="33">
      <formula>$CF$174=2</formula>
    </cfRule>
  </conditionalFormatting>
  <conditionalFormatting sqref="M175:CD175">
    <cfRule type="expression" dxfId="6" priority="32">
      <formula>$CF$175=2</formula>
    </cfRule>
  </conditionalFormatting>
  <conditionalFormatting sqref="M176:CD176">
    <cfRule type="expression" dxfId="5" priority="31">
      <formula>$CF$176=2</formula>
    </cfRule>
  </conditionalFormatting>
  <conditionalFormatting sqref="M177:CD177">
    <cfRule type="expression" dxfId="4" priority="30">
      <formula>$CF$177=2</formula>
    </cfRule>
  </conditionalFormatting>
  <conditionalFormatting sqref="M178:CD178">
    <cfRule type="expression" dxfId="3" priority="29">
      <formula>$CF$178=2</formula>
    </cfRule>
  </conditionalFormatting>
  <conditionalFormatting sqref="M179:CD179">
    <cfRule type="expression" dxfId="2" priority="28">
      <formula>$CF$179=2</formula>
    </cfRule>
  </conditionalFormatting>
  <conditionalFormatting sqref="M180:CD180">
    <cfRule type="expression" dxfId="1" priority="27">
      <formula>$CF$180=2</formula>
    </cfRule>
  </conditionalFormatting>
  <conditionalFormatting sqref="M266:CD266">
    <cfRule type="expression" dxfId="0" priority="11">
      <formula>$CF$266=2</formula>
    </cfRule>
  </conditionalFormatting>
  <dataValidations xWindow="1268" yWindow="487" count="13">
    <dataValidation type="list" allowBlank="1" showInputMessage="1" showErrorMessage="1" promptTitle="性別入力" prompt="▼マークをクリックして選択してください。" sqref="AW121:AX121 AW74:AX74 AW168:AX168 AW215:AX215 AW262:AX262" xr:uid="{00000000-0002-0000-0100-000000000000}">
      <formula1>性別</formula1>
    </dataValidation>
    <dataValidation type="list" allowBlank="1" showInputMessage="1" showErrorMessage="1" promptTitle="種目入力" prompt="▼マークをクリックして選択してください。" sqref="BF121 BF74 BF27 BF168 BF215 BF262" xr:uid="{00000000-0002-0000-0100-000006000000}">
      <formula1>種目１</formula1>
    </dataValidation>
    <dataValidation allowBlank="1" showInputMessage="1" showErrorMessage="1" promptTitle="合計金額" prompt="人数を入力すると自動計算します。" sqref="BW88 BW41 BW229 BW135 BW182 BW276" xr:uid="{00000000-0002-0000-0100-000008000000}"/>
    <dataValidation type="list" allowBlank="1" showInputMessage="1" showErrorMessage="1" promptTitle="種別選択" prompt="▼マークをクリックして選択してください。" sqref="D22:D23" xr:uid="{00000000-0002-0000-0100-000009000000}">
      <formula1>○印</formula1>
    </dataValidation>
    <dataValidation type="list" allowBlank="1" showInputMessage="1" showErrorMessage="1" sqref="BB169:BE180 BB75:BE86 BB216:BE227 BB122:BE133 BB28:BE39 BB263:BE274" xr:uid="{DE879042-3CF0-488B-A09B-F9F43E3236CD}">
      <formula1>種別</formula1>
    </dataValidation>
    <dataValidation allowBlank="1" showInputMessage="1" showErrorMessage="1" promptTitle="フリガナ入力" prompt="名前を入力すると、フリガナが表示されます。_x000a_正しく表示しない場合は、直接入力して正しいフリガナにしてください。" sqref="AA169:AN180 AA75:AN86 AA122:AN133 AA182:AA184 AA135:AA137 AA88:AA90 AA28:AA43 AB28:AN39 AA216:AN227 AA229:AA231 AA263:AN274 AA276:AA278" xr:uid="{77153216-A6EC-4B33-9CC4-6C5FAE608F71}"/>
    <dataValidation allowBlank="1" showInputMessage="1" showErrorMessage="1" promptTitle="学年・年齢入力" prompt="小・中・高生は　学年を入力_x000a_一般は　年齢を入力" sqref="AZ75:BA86 AZ122:BA133 AZ28:BA39 AZ169:BA180 AZ216:BA227 AZ263:BA274" xr:uid="{B6615032-FB9D-4410-AA64-A9A2FFA6789A}"/>
    <dataValidation type="list" allowBlank="1" showInputMessage="1" showErrorMessage="1" promptTitle="○×入力" prompt="▼マークをクリックして選択してください。_x000a_一般の部は入力の必要はありません。" sqref="BX75:CD86 BX169:CD180 BX216:CD227 BX122:CD133 BX28:CD39 BX263:CD274" xr:uid="{96EB2952-30CD-4511-B7AD-4026B5752EDD}">
      <formula1>○×入力</formula1>
    </dataValidation>
    <dataValidation type="list" allowBlank="1" showInputMessage="1" showErrorMessage="1" promptTitle="種目入力" prompt="▼マークをクリックして選択してください。" sqref="BR263:BW274 BR169:BW180 BR75:BW86 BR28:BW39 BR122:BW133 BR216:BW227" xr:uid="{00000000-0002-0000-0100-000007000000}">
      <formula1>種目２</formula1>
    </dataValidation>
    <dataValidation type="list" allowBlank="1" showInputMessage="1" showErrorMessage="1" promptTitle="性別入力" prompt="▼マークをクリックして選択してください。_x000a_隣のセルへの移動は、_x000a_「Tab」キーを_x000a_使ってください。" sqref="AW216:AY227 AW169:AY180 AW28:AY39 AW122:AY133 AW75:AY86 AW263:AY274" xr:uid="{66B309C5-E0C5-4677-85E4-33288ABBBCF9}">
      <formula1>性別</formula1>
    </dataValidation>
    <dataValidation allowBlank="1" showInputMessage="1" showErrorMessage="1" promptTitle="記録入力" prompt="12秒25　→　12.25_x000a_10分45秒22　→　10.45.22_x000a_5ｍ88　→　5.88" sqref="BK28:BQ39 BK75:BQ86 BK122:BQ133 BK169:BQ180 BK216:BQ227 BK263:BQ274" xr:uid="{F3218F42-7449-4932-8C96-8933C048D301}"/>
    <dataValidation type="list" allowBlank="1" showInputMessage="1" showErrorMessage="1" promptTitle="種目入力" prompt="▼マークをクリックして選択してください。_x000a_一般　3000　砲丸投_x000a_高校　なし_x000a_中学　200　走高跳　砲丸投_x000a_小学　100　走幅跳　80mH" sqref="BF169:BJ180 BF75:BJ86 BF28:BJ39 BF122:BJ133 BF216:BJ227 BF263:BJ274" xr:uid="{599E1BB6-D1CB-4379-8D71-CC5515375E70}">
      <formula1>種目１</formula1>
    </dataValidation>
    <dataValidation allowBlank="1" showInputMessage="1" showErrorMessage="1" promptTitle="登録番号入力" prompt="名前（性）を入力すると表示します。" sqref="G28:L39 G169:L180 G216:L227 G263:L274 G122:L133 G75:L86" xr:uid="{C841AE29-84A1-4B3A-B886-504052172C5D}"/>
  </dataValidations>
  <printOptions horizontalCentered="1"/>
  <pageMargins left="0.59" right="0.16" top="0.59" bottom="0.9" header="0.16" footer="0.51"/>
  <pageSetup paperSize="9" scale="91" orientation="portrait" r:id="rId1"/>
  <headerFooter alignWithMargins="0"/>
  <ignoredErrors>
    <ignoredError sqref="CF60 CF40 CF42:CF46 CF50:CF5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CABC8-B1BA-476C-A7FF-CDDDE8CC9E9F}">
  <sheetPr>
    <tabColor rgb="FF66FFFF"/>
  </sheetPr>
  <dimension ref="B5:AO147"/>
  <sheetViews>
    <sheetView showGridLines="0" view="pageBreakPreview" zoomScale="80" zoomScaleNormal="100" zoomScaleSheetLayoutView="80" workbookViewId="0">
      <selection activeCell="Y9" sqref="Y9"/>
    </sheetView>
  </sheetViews>
  <sheetFormatPr defaultColWidth="8.69921875" defaultRowHeight="15" customHeight="1"/>
  <cols>
    <col min="1" max="1" width="1.296875" style="132" customWidth="1"/>
    <col min="2" max="2" width="2.296875" style="220" customWidth="1"/>
    <col min="3" max="3" width="2.296875" style="132" customWidth="1"/>
    <col min="4" max="4" width="2.59765625" style="132" customWidth="1"/>
    <col min="5" max="5" width="18.59765625" style="132" customWidth="1"/>
    <col min="6" max="6" width="5.09765625" style="132" customWidth="1"/>
    <col min="7" max="8" width="10.09765625" style="204" customWidth="1"/>
    <col min="9" max="10" width="3.69921875" style="132" customWidth="1"/>
    <col min="11" max="11" width="6.59765625" style="132" customWidth="1"/>
    <col min="12" max="12" width="2.796875" style="220" customWidth="1"/>
    <col min="13" max="13" width="2.3984375" style="132" customWidth="1"/>
    <col min="14" max="14" width="2.59765625" style="132" customWidth="1"/>
    <col min="15" max="15" width="18.59765625" style="132" customWidth="1"/>
    <col min="16" max="16" width="5.09765625" style="132" customWidth="1"/>
    <col min="17" max="18" width="10.09765625" style="204" customWidth="1"/>
    <col min="19" max="20" width="3.69921875" style="132" customWidth="1"/>
    <col min="21" max="21" width="6.59765625" style="132" customWidth="1"/>
    <col min="22" max="29" width="8.69921875" style="132"/>
    <col min="30" max="30" width="7.59765625" style="221" customWidth="1"/>
    <col min="31" max="31" width="16.09765625" style="221" customWidth="1"/>
    <col min="32" max="33" width="2.5" style="221" customWidth="1"/>
    <col min="34" max="34" width="8.59765625" style="221" customWidth="1"/>
    <col min="35" max="37" width="8.69921875" style="221"/>
    <col min="38" max="38" width="16.09765625" style="221" customWidth="1"/>
    <col min="39" max="40" width="2.59765625" style="221" customWidth="1"/>
    <col min="41" max="41" width="8.59765625" style="221" customWidth="1"/>
    <col min="42" max="16384" width="8.69921875" style="132"/>
  </cols>
  <sheetData>
    <row r="5" spans="2:41" ht="27.6" customHeight="1">
      <c r="D5" s="140"/>
      <c r="E5" s="141" t="str">
        <f>CONCATENATE(事務局リスト!$B$8,事務局リスト!$C$8,事務局リスト!$D$8,事務局リスト!$E$10)</f>
        <v>第51回広島県民スポーツ大会　陸上競技リレー申込書</v>
      </c>
      <c r="F5" s="140"/>
      <c r="G5" s="205"/>
      <c r="H5" s="205"/>
      <c r="I5" s="140"/>
      <c r="J5" s="140"/>
      <c r="K5" s="140"/>
    </row>
    <row r="6" spans="2:41" ht="21.75" customHeight="1">
      <c r="E6" s="152" t="s">
        <v>331</v>
      </c>
      <c r="O6" s="160" t="s">
        <v>332</v>
      </c>
      <c r="X6" s="191"/>
      <c r="Y6" s="191"/>
      <c r="Z6" s="191"/>
    </row>
    <row r="7" spans="2:41" ht="18" customHeight="1">
      <c r="E7" s="153" t="s">
        <v>242</v>
      </c>
      <c r="O7" s="154" t="s">
        <v>245</v>
      </c>
      <c r="X7" s="191"/>
      <c r="Y7" s="191"/>
      <c r="Z7" s="191"/>
    </row>
    <row r="8" spans="2:41" ht="18.600000000000001" customHeight="1">
      <c r="C8" s="188"/>
      <c r="D8" s="196" t="s">
        <v>225</v>
      </c>
      <c r="E8" s="196" t="s">
        <v>238</v>
      </c>
      <c r="F8" s="196" t="s">
        <v>378</v>
      </c>
      <c r="G8" s="206" t="s">
        <v>204</v>
      </c>
      <c r="H8" s="206" t="s">
        <v>218</v>
      </c>
      <c r="I8" s="197" t="s">
        <v>354</v>
      </c>
      <c r="J8" s="196" t="s">
        <v>235</v>
      </c>
      <c r="K8" s="196" t="s">
        <v>229</v>
      </c>
      <c r="M8" s="192"/>
      <c r="N8" s="196" t="s">
        <v>225</v>
      </c>
      <c r="O8" s="196" t="s">
        <v>238</v>
      </c>
      <c r="P8" s="196" t="s">
        <v>378</v>
      </c>
      <c r="Q8" s="206" t="s">
        <v>204</v>
      </c>
      <c r="R8" s="206" t="s">
        <v>218</v>
      </c>
      <c r="S8" s="197" t="s">
        <v>354</v>
      </c>
      <c r="T8" s="196" t="s">
        <v>235</v>
      </c>
      <c r="U8" s="196" t="s">
        <v>229</v>
      </c>
      <c r="AD8" s="222" t="s">
        <v>237</v>
      </c>
      <c r="AE8" s="222" t="s">
        <v>234</v>
      </c>
      <c r="AF8" s="221" t="str">
        <f>IF(F18="","A","")</f>
        <v>A</v>
      </c>
      <c r="AK8" s="222" t="s">
        <v>237</v>
      </c>
      <c r="AL8" s="222" t="s">
        <v>234</v>
      </c>
      <c r="AM8" s="221" t="str">
        <f>IF(P18="","A","")</f>
        <v>A</v>
      </c>
    </row>
    <row r="9" spans="2:41" ht="18.600000000000001" customHeight="1">
      <c r="B9" s="220">
        <v>11</v>
      </c>
      <c r="C9" s="189" t="s">
        <v>346</v>
      </c>
      <c r="D9" s="137">
        <v>1</v>
      </c>
      <c r="E9" s="157" t="str">
        <f t="shared" ref="E9:E14" si="0">IF(F9="","",IF($AF$18=0,$AE$9,IF($AF$18=1,$AG$9,"")))</f>
        <v/>
      </c>
      <c r="F9" s="155"/>
      <c r="G9" s="157" t="str">
        <f>IF(F9="","",IF(ISNA(VLOOKUP(F9,リスト!$K$7:$X$78,2,FALSE)),"",VLOOKUP(F9,リスト!$K$7:$X$78,2,FALSE)))</f>
        <v/>
      </c>
      <c r="H9" s="157" t="str">
        <f>IF(F9="","",IF(ISNA(VLOOKUP(F9,リスト!$K$7:$X$78,3,FALSE)),"",VLOOKUP(F9,リスト!$K$7:$X$78,3,FALSE)))</f>
        <v/>
      </c>
      <c r="I9" s="156" t="str">
        <f>IF(F9="","",IF(ISNA(VLOOKUP(F9,リスト!$K$7:$X$78,8,FALSE)),"",VLOOKUP(F9,リスト!$K$7:$X$78,8,FALSE)))</f>
        <v/>
      </c>
      <c r="J9" s="135" t="str">
        <f>IF(F9="","",IF(ISNA(VLOOKUP(F9,リスト!$K$7:$X$78,4,FALSE)),"",VLOOKUP(F9,リスト!$K$7:$X$78,4,FALSE)))</f>
        <v/>
      </c>
      <c r="K9" s="158"/>
      <c r="L9" s="220">
        <v>41</v>
      </c>
      <c r="M9" s="193" t="s">
        <v>346</v>
      </c>
      <c r="N9" s="137">
        <v>1</v>
      </c>
      <c r="O9" s="157" t="str">
        <f t="shared" ref="O9:O14" si="1">IF(P9="","",IF($AM$18=0,$AL$9,IF($AM$18=1,$AN$9,"")))</f>
        <v/>
      </c>
      <c r="P9" s="155"/>
      <c r="Q9" s="157" t="str">
        <f>IF(P9="","",IF(ISNA(VLOOKUP(P9,リスト!$K$7:$X$78,2,FALSE)),"",VLOOKUP(P9,リスト!$K$7:$X$78,2,FALSE)))</f>
        <v/>
      </c>
      <c r="R9" s="157" t="str">
        <f>IF(P9="","",IF(ISNA(VLOOKUP(P9,リスト!$K$7:$X$78,3,FALSE)),"",VLOOKUP(P9,リスト!$K$7:$X$78,3,FALSE)))</f>
        <v/>
      </c>
      <c r="S9" s="156" t="str">
        <f>IF(P9="","",IF(ISNA(VLOOKUP(P9,リスト!$K$7:$X$78,8,FALSE)),"",VLOOKUP(P9,リスト!$K$7:$X$78,8,FALSE)))</f>
        <v/>
      </c>
      <c r="T9" s="135" t="str">
        <f>IF(P9="","",IF(ISNA(VLOOKUP(P9,リスト!$K$7:$X$78,4,FALSE)),"",VLOOKUP(P9,リスト!$K$7:$X$78,4,FALSE)))</f>
        <v/>
      </c>
      <c r="U9" s="158"/>
      <c r="AD9" s="223" t="str">
        <f>IF($F$9="","",IF(ISNA(VLOOKUP($F$9,リスト!$K$7:$X$78,13,FALSE)),"",VLOOKUP($F$9,リスト!$K$7:$X$78,13,FALSE)))</f>
        <v/>
      </c>
      <c r="AE9" s="223" t="str">
        <f>IF($F$9="","",IF(ISNA(VLOOKUP($F$9,リスト!$K$7:$X$78,12,FALSE)),"",VLOOKUP($F$9,リスト!$K$7:$X$78,12,FALSE)))</f>
        <v/>
      </c>
      <c r="AF9" s="221" t="s">
        <v>239</v>
      </c>
      <c r="AG9" s="221" t="str">
        <f>CONCATENATE(AE18,AF9)</f>
        <v>A</v>
      </c>
      <c r="AK9" s="224" t="str">
        <f>IF(P9="","",IF(ISNA(VLOOKUP($P9,リスト!$K$7:$X$78,13,FALSE)),"",VLOOKUP(P9,リスト!$K$7:$X$78,13,FALSE)))</f>
        <v/>
      </c>
      <c r="AL9" s="224" t="str">
        <f>IF(P9="","",IF(ISNA(VLOOKUP(P9,リスト!$K$7:$X$78,12,FALSE)),"",VLOOKUP(P9,リスト!$K$7:$X$78,12,FALSE)))</f>
        <v/>
      </c>
      <c r="AM9" s="221" t="s">
        <v>239</v>
      </c>
      <c r="AN9" s="221" t="str">
        <f>CONCATENATE(AL18,AM9)</f>
        <v>A</v>
      </c>
    </row>
    <row r="10" spans="2:41" ht="18.600000000000001" customHeight="1">
      <c r="B10" s="220">
        <v>12</v>
      </c>
      <c r="C10" s="189" t="s">
        <v>347</v>
      </c>
      <c r="D10" s="137">
        <v>2</v>
      </c>
      <c r="E10" s="157" t="str">
        <f t="shared" si="0"/>
        <v/>
      </c>
      <c r="F10" s="155"/>
      <c r="G10" s="157" t="str">
        <f>IF(F10="","",IF(ISNA(VLOOKUP(F10,リスト!$K$7:$X$78,2,FALSE)),"",VLOOKUP(F10,リスト!$K$7:$X$78,2,FALSE)))</f>
        <v/>
      </c>
      <c r="H10" s="157" t="str">
        <f>IF(F10="","",IF(ISNA(VLOOKUP(F10,リスト!$K$7:$X$78,3,FALSE)),"",VLOOKUP(F10,リスト!$K$7:$X$78,3,FALSE)))</f>
        <v/>
      </c>
      <c r="I10" s="156" t="str">
        <f>IF(F10="","",IF(ISNA(VLOOKUP(F10,リスト!$K$7:$X$78,8,FALSE)),"",VLOOKUP(F10,リスト!$K$7:$X$78,8,FALSE)))</f>
        <v/>
      </c>
      <c r="J10" s="135" t="str">
        <f>IF(F10="","",IF(ISNA(VLOOKUP(F10,リスト!$K$7:$X$78,4,FALSE)),"",VLOOKUP(F10,リスト!$K$7:$X$78,4,FALSE)))</f>
        <v/>
      </c>
      <c r="K10" s="159" t="str">
        <f>IF(F10="","",IF(AH10=0,"",AH10))</f>
        <v/>
      </c>
      <c r="L10" s="220">
        <v>42</v>
      </c>
      <c r="M10" s="193" t="s">
        <v>347</v>
      </c>
      <c r="N10" s="137">
        <v>2</v>
      </c>
      <c r="O10" s="157" t="str">
        <f t="shared" si="1"/>
        <v/>
      </c>
      <c r="P10" s="155"/>
      <c r="Q10" s="157" t="str">
        <f>IF(P10="","",IF(ISNA(VLOOKUP(P10,リスト!$K$7:$X$78,2,FALSE)),"",VLOOKUP(P10,リスト!$K$7:$X$78,2,FALSE)))</f>
        <v/>
      </c>
      <c r="R10" s="157" t="str">
        <f>IF(P10="","",IF(ISNA(VLOOKUP(P10,リスト!$K$7:$X$78,3,FALSE)),"",VLOOKUP(P10,リスト!$K$7:$X$78,3,FALSE)))</f>
        <v/>
      </c>
      <c r="S10" s="156" t="str">
        <f>IF(P10="","",IF(ISNA(VLOOKUP(P10,リスト!$K$7:$X$78,8,FALSE)),"",VLOOKUP(P10,リスト!$K$7:$X$78,8,FALSE)))</f>
        <v/>
      </c>
      <c r="T10" s="135" t="str">
        <f>IF(P10="","",IF(ISNA(VLOOKUP(P10,リスト!$K$7:$X$78,4,FALSE)),"",VLOOKUP(P10,リスト!$K$7:$X$78,4,FALSE)))</f>
        <v/>
      </c>
      <c r="U10" s="159" t="str">
        <f>IF(P10="","",IF(AO10=0,"",AO10))</f>
        <v/>
      </c>
      <c r="AD10" s="223" t="str">
        <f>IF(F10="","",IF($F$9="","",IF(ISNA(VLOOKUP($F$9,リスト!$K$7:$X$78,13,FALSE)),"",VLOOKUP($F$9,リスト!$K$7:$X$78,13,FALSE))))</f>
        <v/>
      </c>
      <c r="AE10" s="223" t="str">
        <f>IF(F10="","",IF($F$9="","",IF(ISNA(VLOOKUP($F$9,リスト!$K$7:$X$78,12,FALSE)),"",VLOOKUP($F$9,リスト!$K$7:$X$78,12,FALSE))))</f>
        <v/>
      </c>
      <c r="AF10" s="221">
        <f>COUNTA(F9)</f>
        <v>0</v>
      </c>
      <c r="AH10" s="225" t="str">
        <f>IF(F10="","",IF($K$9="","",$K$9))</f>
        <v/>
      </c>
      <c r="AK10" s="224" t="str">
        <f>IF(P10="","",IF(ISNA(VLOOKUP($P10,リスト!$K$7:$X$78,13,FALSE)),"",VLOOKUP(P10,リスト!$K$7:$X$78,13,FALSE)))</f>
        <v/>
      </c>
      <c r="AL10" s="224" t="str">
        <f>IF(P10="","",IF(ISNA(VLOOKUP(P10,リスト!$K$7:$X$78,12,FALSE)),"",VLOOKUP(P10,リスト!$K$7:$X$78,12,FALSE)))</f>
        <v/>
      </c>
      <c r="AM10" s="221">
        <f>COUNTA(P9)</f>
        <v>0</v>
      </c>
      <c r="AO10" s="226" t="str">
        <f>IF(P10="","",IF($U$9="","",$U$9))</f>
        <v/>
      </c>
    </row>
    <row r="11" spans="2:41" ht="18.600000000000001" customHeight="1">
      <c r="B11" s="220">
        <v>13</v>
      </c>
      <c r="C11" s="189" t="s">
        <v>345</v>
      </c>
      <c r="D11" s="137">
        <v>3</v>
      </c>
      <c r="E11" s="157" t="str">
        <f t="shared" si="0"/>
        <v/>
      </c>
      <c r="F11" s="155"/>
      <c r="G11" s="157" t="str">
        <f>IF(F11="","",IF(ISNA(VLOOKUP(F11,リスト!$K$7:$X$78,2,FALSE)),"",VLOOKUP(F11,リスト!$K$7:$X$78,2,FALSE)))</f>
        <v/>
      </c>
      <c r="H11" s="157" t="str">
        <f>IF(F11="","",IF(ISNA(VLOOKUP(F11,リスト!$K$7:$X$78,3,FALSE)),"",VLOOKUP(F11,リスト!$K$7:$X$78,3,FALSE)))</f>
        <v/>
      </c>
      <c r="I11" s="156" t="str">
        <f>IF(F11="","",IF(ISNA(VLOOKUP(F11,リスト!$K$7:$X$78,8,FALSE)),"",VLOOKUP(F11,リスト!$K$7:$X$78,8,FALSE)))</f>
        <v/>
      </c>
      <c r="J11" s="135" t="str">
        <f>IF(F11="","",IF(ISNA(VLOOKUP(F11,リスト!$K$7:$X$78,4,FALSE)),"",VLOOKUP(F11,リスト!$K$7:$X$78,4,FALSE)))</f>
        <v/>
      </c>
      <c r="K11" s="159" t="str">
        <f>IF(F11="","",IF(AH11=0,"",AH11))</f>
        <v/>
      </c>
      <c r="L11" s="220">
        <v>43</v>
      </c>
      <c r="M11" s="193" t="s">
        <v>345</v>
      </c>
      <c r="N11" s="137">
        <v>3</v>
      </c>
      <c r="O11" s="157" t="str">
        <f t="shared" si="1"/>
        <v/>
      </c>
      <c r="P11" s="155"/>
      <c r="Q11" s="157" t="str">
        <f>IF(P11="","",IF(ISNA(VLOOKUP(P11,リスト!$K$7:$X$78,2,FALSE)),"",VLOOKUP(P11,リスト!$K$7:$X$78,2,FALSE)))</f>
        <v/>
      </c>
      <c r="R11" s="157" t="str">
        <f>IF(P11="","",IF(ISNA(VLOOKUP(P11,リスト!$K$7:$X$78,3,FALSE)),"",VLOOKUP(P11,リスト!$K$7:$X$78,3,FALSE)))</f>
        <v/>
      </c>
      <c r="S11" s="156" t="str">
        <f>IF(P11="","",IF(ISNA(VLOOKUP(P11,リスト!$K$7:$X$78,8,FALSE)),"",VLOOKUP(P11,リスト!$K$7:$X$78,8,FALSE)))</f>
        <v/>
      </c>
      <c r="T11" s="135" t="str">
        <f>IF(P11="","",IF(ISNA(VLOOKUP(P11,リスト!$K$7:$X$78,4,FALSE)),"",VLOOKUP(P11,リスト!$K$7:$X$78,4,FALSE)))</f>
        <v/>
      </c>
      <c r="U11" s="159" t="str">
        <f>IF(P11="","",IF(AO11=0,"",AO11))</f>
        <v/>
      </c>
      <c r="AD11" s="223" t="str">
        <f>IF(F11="","",IF($F$9="","",IF(ISNA(VLOOKUP($F$9,リスト!$K$7:$X$78,13,FALSE)),"",VLOOKUP($F$9,リスト!$K$7:$X$78,13,FALSE))))</f>
        <v/>
      </c>
      <c r="AE11" s="223" t="str">
        <f>IF(F11="","",IF($F$9="","",IF(ISNA(VLOOKUP($F$9,リスト!$K$7:$X$78,12,FALSE)),"",VLOOKUP($F$9,リスト!$K$7:$X$78,12,FALSE))))</f>
        <v/>
      </c>
      <c r="AH11" s="225" t="str">
        <f>IF(F11="","",IF($K$9="","",$K$9))</f>
        <v/>
      </c>
      <c r="AK11" s="224" t="str">
        <f>IF(P11="","",IF(ISNA(VLOOKUP($P11,リスト!$K$7:$X$78,13,FALSE)),"",VLOOKUP(P11,リスト!$K$7:$X$78,13,FALSE)))</f>
        <v/>
      </c>
      <c r="AL11" s="224" t="str">
        <f>IF(P11="","",IF(ISNA(VLOOKUP(P11,リスト!$K$7:$X$78,12,FALSE)),"",VLOOKUP(P11,リスト!$K$7:$X$78,12,FALSE)))</f>
        <v/>
      </c>
      <c r="AO11" s="226" t="str">
        <f>IF(P11="","",IF($U$9="","",$U$9))</f>
        <v/>
      </c>
    </row>
    <row r="12" spans="2:41" ht="18.600000000000001" customHeight="1">
      <c r="B12" s="220">
        <v>14</v>
      </c>
      <c r="C12" s="189" t="s">
        <v>344</v>
      </c>
      <c r="D12" s="137">
        <v>4</v>
      </c>
      <c r="E12" s="157" t="str">
        <f t="shared" si="0"/>
        <v/>
      </c>
      <c r="F12" s="155"/>
      <c r="G12" s="157" t="str">
        <f>IF(F12="","",IF(ISNA(VLOOKUP(F12,リスト!$K$7:$X$78,2,FALSE)),"",VLOOKUP(F12,リスト!$K$7:$X$78,2,FALSE)))</f>
        <v/>
      </c>
      <c r="H12" s="157" t="str">
        <f>IF(F12="","",IF(ISNA(VLOOKUP(F12,リスト!$K$7:$X$78,3,FALSE)),"",VLOOKUP(F12,リスト!$K$7:$X$78,3,FALSE)))</f>
        <v/>
      </c>
      <c r="I12" s="156" t="str">
        <f>IF(F12="","",IF(ISNA(VLOOKUP(F12,リスト!$K$7:$X$78,8,FALSE)),"",VLOOKUP(F12,リスト!$K$7:$X$78,8,FALSE)))</f>
        <v/>
      </c>
      <c r="J12" s="135" t="str">
        <f>IF(F12="","",IF(ISNA(VLOOKUP(F12,リスト!$K$7:$X$78,4,FALSE)),"",VLOOKUP(F12,リスト!$K$7:$X$78,4,FALSE)))</f>
        <v/>
      </c>
      <c r="K12" s="159" t="str">
        <f>IF(F12="","",IF(AH12=0,"",AH12))</f>
        <v/>
      </c>
      <c r="L12" s="220">
        <v>44</v>
      </c>
      <c r="M12" s="193" t="s">
        <v>353</v>
      </c>
      <c r="N12" s="137">
        <v>4</v>
      </c>
      <c r="O12" s="157" t="str">
        <f t="shared" si="1"/>
        <v/>
      </c>
      <c r="P12" s="155"/>
      <c r="Q12" s="157" t="str">
        <f>IF(P12="","",IF(ISNA(VLOOKUP(P12,リスト!$K$7:$X$78,2,FALSE)),"",VLOOKUP(P12,リスト!$K$7:$X$78,2,FALSE)))</f>
        <v/>
      </c>
      <c r="R12" s="157" t="str">
        <f>IF(P12="","",IF(ISNA(VLOOKUP(P12,リスト!$K$7:$X$78,3,FALSE)),"",VLOOKUP(P12,リスト!$K$7:$X$78,3,FALSE)))</f>
        <v/>
      </c>
      <c r="S12" s="156" t="str">
        <f>IF(P12="","",IF(ISNA(VLOOKUP(P12,リスト!$K$7:$X$78,8,FALSE)),"",VLOOKUP(P12,リスト!$K$7:$X$78,8,FALSE)))</f>
        <v/>
      </c>
      <c r="T12" s="135" t="str">
        <f>IF(P12="","",IF(ISNA(VLOOKUP(P12,リスト!$K$7:$X$78,4,FALSE)),"",VLOOKUP(P12,リスト!$K$7:$X$78,4,FALSE)))</f>
        <v/>
      </c>
      <c r="U12" s="159" t="str">
        <f>IF(P12="","",IF(AO12=0,"",AO12))</f>
        <v/>
      </c>
      <c r="AD12" s="223" t="str">
        <f>IF(F12="","",IF($F$9="","",IF(ISNA(VLOOKUP($F$9,リスト!$K$7:$X$78,13,FALSE)),"",VLOOKUP($F$9,リスト!$K$7:$X$78,13,FALSE))))</f>
        <v/>
      </c>
      <c r="AE12" s="223" t="str">
        <f>IF(F12="","",IF($F$9="","",IF(ISNA(VLOOKUP($F$9,リスト!$K$7:$X$78,12,FALSE)),"",VLOOKUP($F$9,リスト!$K$7:$X$78,12,FALSE))))</f>
        <v/>
      </c>
      <c r="AH12" s="225" t="str">
        <f>IF(F12="","",IF($K$9="","",$K$9))</f>
        <v/>
      </c>
      <c r="AK12" s="224" t="str">
        <f>IF(P12="","",IF(ISNA(VLOOKUP($P12,リスト!$K$7:$X$78,13,FALSE)),"",VLOOKUP(P12,リスト!$K$7:$X$78,13,FALSE)))</f>
        <v/>
      </c>
      <c r="AL12" s="224" t="str">
        <f>IF(P12="","",IF(ISNA(VLOOKUP(P12,リスト!$K$7:$X$78,12,FALSE)),"",VLOOKUP(P12,リスト!$K$7:$X$78,12,FALSE)))</f>
        <v/>
      </c>
      <c r="AO12" s="226" t="str">
        <f>IF(P12="","",IF($U$9="","",$U$9))</f>
        <v/>
      </c>
    </row>
    <row r="13" spans="2:41" ht="18.600000000000001" customHeight="1">
      <c r="B13" s="220">
        <v>15</v>
      </c>
      <c r="C13" s="189" t="s">
        <v>343</v>
      </c>
      <c r="D13" s="137">
        <v>5</v>
      </c>
      <c r="E13" s="157" t="str">
        <f t="shared" si="0"/>
        <v/>
      </c>
      <c r="F13" s="155"/>
      <c r="G13" s="157" t="str">
        <f>IF(F13="","",IF(ISNA(VLOOKUP(F13,リスト!$K$7:$X$78,2,FALSE)),"",VLOOKUP(F13,リスト!$K$7:$X$78,2,FALSE)))</f>
        <v/>
      </c>
      <c r="H13" s="157" t="str">
        <f>IF(F13="","",IF(ISNA(VLOOKUP(F13,リスト!$K$7:$X$78,3,FALSE)),"",VLOOKUP(F13,リスト!$K$7:$X$78,3,FALSE)))</f>
        <v/>
      </c>
      <c r="I13" s="156" t="str">
        <f>IF(F13="","",IF(ISNA(VLOOKUP(F13,リスト!$K$7:$X$78,8,FALSE)),"",VLOOKUP(F13,リスト!$K$7:$X$78,8,FALSE)))</f>
        <v/>
      </c>
      <c r="J13" s="135" t="str">
        <f>IF(F13="","",IF(ISNA(VLOOKUP(F13,リスト!$K$7:$X$78,4,FALSE)),"",VLOOKUP(F13,リスト!$K$7:$X$78,4,FALSE)))</f>
        <v/>
      </c>
      <c r="K13" s="159" t="str">
        <f>IF(F13="","",IF(AH13=0,"",AH13))</f>
        <v/>
      </c>
      <c r="L13" s="220">
        <v>45</v>
      </c>
      <c r="M13" s="193" t="s">
        <v>343</v>
      </c>
      <c r="N13" s="137">
        <v>5</v>
      </c>
      <c r="O13" s="157" t="str">
        <f t="shared" si="1"/>
        <v/>
      </c>
      <c r="P13" s="155"/>
      <c r="Q13" s="157" t="str">
        <f>IF(P13="","",IF(ISNA(VLOOKUP(P13,リスト!$K$7:$X$78,2,FALSE)),"",VLOOKUP(P13,リスト!$K$7:$X$78,2,FALSE)))</f>
        <v/>
      </c>
      <c r="R13" s="157" t="str">
        <f>IF(P13="","",IF(ISNA(VLOOKUP(P13,リスト!$K$7:$X$78,3,FALSE)),"",VLOOKUP(P13,リスト!$K$7:$X$78,3,FALSE)))</f>
        <v/>
      </c>
      <c r="S13" s="156" t="str">
        <f>IF(P13="","",IF(ISNA(VLOOKUP(P13,リスト!$K$7:$X$78,8,FALSE)),"",VLOOKUP(P13,リスト!$K$7:$X$78,8,FALSE)))</f>
        <v/>
      </c>
      <c r="T13" s="135" t="str">
        <f>IF(P13="","",IF(ISNA(VLOOKUP(P13,リスト!$K$7:$X$78,4,FALSE)),"",VLOOKUP(P13,リスト!$K$7:$X$78,4,FALSE)))</f>
        <v/>
      </c>
      <c r="U13" s="159" t="str">
        <f>IF(P13="","",IF(AO13=0,"",AO13))</f>
        <v/>
      </c>
      <c r="AD13" s="223" t="str">
        <f>IF($F$9="","",IF(F13="","",IF(ISNA(VLOOKUP($F$9,リスト!$K$7:$X$78,13,FALSE)),"",VLOOKUP($F$9,リスト!$K$7:$X$78,13,FALSE))))</f>
        <v/>
      </c>
      <c r="AE13" s="223" t="str">
        <f>IF($F$9="","",IF(F13="","",IF(ISNA(VLOOKUP($F$9,リスト!$K$7:$X$78,12,FALSE)),"",VLOOKUP($F$9,リスト!$K$7:$X$78,12,FALSE))))</f>
        <v/>
      </c>
      <c r="AH13" s="225" t="str">
        <f>IF(F13="","",IF($K$9="","",$K$9))</f>
        <v/>
      </c>
      <c r="AK13" s="224" t="str">
        <f>IF(P13="","",IF(ISNA(VLOOKUP($P13,リスト!$K$7:$X$78,13,FALSE)),"",VLOOKUP(P13,リスト!$K$7:$X$78,13,FALSE)))</f>
        <v/>
      </c>
      <c r="AL13" s="224" t="str">
        <f>IF(P13="","",IF(ISNA(VLOOKUP(P13,リスト!$K$7:$X$78,12,FALSE)),"",VLOOKUP(P13,リスト!$K$7:$X$78,12,FALSE)))</f>
        <v/>
      </c>
      <c r="AO13" s="226" t="str">
        <f>IF(P13="","",IF($U$9="","",$U$9))</f>
        <v/>
      </c>
    </row>
    <row r="14" spans="2:41" ht="18.600000000000001" customHeight="1">
      <c r="B14" s="220">
        <v>16</v>
      </c>
      <c r="C14" s="190"/>
      <c r="D14" s="137">
        <v>6</v>
      </c>
      <c r="E14" s="157" t="str">
        <f t="shared" si="0"/>
        <v/>
      </c>
      <c r="F14" s="155"/>
      <c r="G14" s="157" t="str">
        <f>IF(F14="","",IF(ISNA(VLOOKUP(F14,リスト!$K$7:$X$78,2,FALSE)),"",VLOOKUP(F14,リスト!$K$7:$X$78,2,FALSE)))</f>
        <v/>
      </c>
      <c r="H14" s="157" t="str">
        <f>IF(F14="","",IF(ISNA(VLOOKUP(F14,リスト!$K$7:$X$78,3,FALSE)),"",VLOOKUP(F14,リスト!$K$7:$X$78,3,FALSE)))</f>
        <v/>
      </c>
      <c r="I14" s="156" t="str">
        <f>IF(F14="","",IF(ISNA(VLOOKUP(F14,リスト!$K$7:$X$78,8,FALSE)),"",VLOOKUP(F14,リスト!$K$7:$X$78,8,FALSE)))</f>
        <v/>
      </c>
      <c r="J14" s="135" t="str">
        <f>IF(F14="","",IF(ISNA(VLOOKUP(F14,リスト!$K$7:$X$78,4,FALSE)),"",VLOOKUP(F14,リスト!$K$7:$X$78,4,FALSE)))</f>
        <v/>
      </c>
      <c r="K14" s="159" t="str">
        <f>IF(F14="","",IF(AH14=0,"",AH14))</f>
        <v/>
      </c>
      <c r="L14" s="220">
        <v>46</v>
      </c>
      <c r="M14" s="194"/>
      <c r="N14" s="137">
        <v>6</v>
      </c>
      <c r="O14" s="157" t="str">
        <f t="shared" si="1"/>
        <v/>
      </c>
      <c r="P14" s="155"/>
      <c r="Q14" s="157" t="str">
        <f>IF(P14="","",IF(ISNA(VLOOKUP(P14,リスト!$K$7:$X$78,2,FALSE)),"",VLOOKUP(P14,リスト!$K$7:$X$78,2,FALSE)))</f>
        <v/>
      </c>
      <c r="R14" s="157" t="str">
        <f>IF(P14="","",IF(ISNA(VLOOKUP(P14,リスト!$K$7:$X$78,3,FALSE)),"",VLOOKUP(P14,リスト!$K$7:$X$78,3,FALSE)))</f>
        <v/>
      </c>
      <c r="S14" s="156" t="str">
        <f>IF(P14="","",IF(ISNA(VLOOKUP(P14,リスト!$K$7:$X$78,8,FALSE)),"",VLOOKUP(P14,リスト!$K$7:$X$78,8,FALSE)))</f>
        <v/>
      </c>
      <c r="T14" s="135" t="str">
        <f>IF(P14="","",IF(ISNA(VLOOKUP(P14,リスト!$K$7:$X$78,4,FALSE)),"",VLOOKUP(P14,リスト!$K$7:$X$78,4,FALSE)))</f>
        <v/>
      </c>
      <c r="U14" s="159" t="str">
        <f>IF(P14="","",IF(AO14=0,"",AO14))</f>
        <v/>
      </c>
      <c r="AD14" s="223" t="str">
        <f>IF($F$9="","",IF(F14="","",IF(ISNA(VLOOKUP($F$9,リスト!$K$7:$X$78,13,FALSE)),"",VLOOKUP($F$9,リスト!$K$7:$X$78,13,FALSE))))</f>
        <v/>
      </c>
      <c r="AE14" s="223" t="str">
        <f>IF($F$9="","",IF(F14="","",IF(ISNA(VLOOKUP($F$9,リスト!$K$7:$X$78,12,FALSE)),"",VLOOKUP($F$9,リスト!$K$7:$X$78,12,FALSE))))</f>
        <v/>
      </c>
      <c r="AH14" s="225" t="str">
        <f>IF(F14="","",IF($K$9="","",$K$9))</f>
        <v/>
      </c>
      <c r="AK14" s="224" t="str">
        <f>IF(P14="","",IF(ISNA(VLOOKUP($P14,リスト!$K$7:$X$78,13,FALSE)),"",VLOOKUP(P14,リスト!$K$7:$X$78,13,FALSE)))</f>
        <v/>
      </c>
      <c r="AL14" s="224" t="str">
        <f>IF(P14="","",IF(ISNA(VLOOKUP(P14,リスト!$K$7:$X$78,12,FALSE)),"",VLOOKUP(P14,リスト!$K$7:$X$78,12,FALSE)))</f>
        <v/>
      </c>
      <c r="AO14" s="226" t="str">
        <f>IF(P14="","",IF($U$9="","",$U$9))</f>
        <v/>
      </c>
    </row>
    <row r="15" spans="2:41" ht="18.600000000000001" customHeight="1">
      <c r="E15" s="46"/>
      <c r="F15" s="46"/>
      <c r="G15" s="207"/>
      <c r="H15" s="207"/>
      <c r="I15" s="46"/>
      <c r="J15" s="46"/>
      <c r="K15" s="46"/>
      <c r="M15" s="191"/>
      <c r="AD15" s="227"/>
      <c r="AE15" s="227"/>
    </row>
    <row r="16" spans="2:41" ht="18.600000000000001" customHeight="1">
      <c r="E16" s="153" t="s">
        <v>243</v>
      </c>
      <c r="M16" s="191"/>
      <c r="O16" s="154" t="s">
        <v>246</v>
      </c>
    </row>
    <row r="17" spans="2:41" ht="18.600000000000001" customHeight="1">
      <c r="C17" s="188"/>
      <c r="D17" s="196" t="s">
        <v>225</v>
      </c>
      <c r="E17" s="196" t="s">
        <v>238</v>
      </c>
      <c r="F17" s="196" t="s">
        <v>378</v>
      </c>
      <c r="G17" s="206" t="s">
        <v>204</v>
      </c>
      <c r="H17" s="206" t="s">
        <v>218</v>
      </c>
      <c r="I17" s="197" t="s">
        <v>354</v>
      </c>
      <c r="J17" s="196" t="s">
        <v>235</v>
      </c>
      <c r="K17" s="196" t="s">
        <v>229</v>
      </c>
      <c r="M17" s="192"/>
      <c r="N17" s="196" t="s">
        <v>225</v>
      </c>
      <c r="O17" s="196" t="s">
        <v>238</v>
      </c>
      <c r="P17" s="196" t="s">
        <v>378</v>
      </c>
      <c r="Q17" s="206" t="s">
        <v>204</v>
      </c>
      <c r="R17" s="206" t="s">
        <v>218</v>
      </c>
      <c r="S17" s="197" t="s">
        <v>354</v>
      </c>
      <c r="T17" s="196" t="s">
        <v>235</v>
      </c>
      <c r="U17" s="196" t="s">
        <v>229</v>
      </c>
      <c r="AD17" s="228" t="s">
        <v>237</v>
      </c>
      <c r="AE17" s="228" t="s">
        <v>234</v>
      </c>
      <c r="AF17" s="221" t="s">
        <v>240</v>
      </c>
      <c r="AK17" s="228" t="s">
        <v>237</v>
      </c>
      <c r="AL17" s="228" t="s">
        <v>234</v>
      </c>
      <c r="AM17" s="221" t="s">
        <v>240</v>
      </c>
    </row>
    <row r="18" spans="2:41" ht="18.600000000000001" customHeight="1">
      <c r="B18" s="220">
        <v>21</v>
      </c>
      <c r="C18" s="189" t="s">
        <v>346</v>
      </c>
      <c r="D18" s="137">
        <v>1</v>
      </c>
      <c r="E18" s="157" t="str">
        <f>IF(F18="","",CONCATENATE($AE$18,$AF$17))</f>
        <v/>
      </c>
      <c r="F18" s="155"/>
      <c r="G18" s="157" t="str">
        <f>IF(F18="","",IF(ISNA(VLOOKUP(F18,リスト!$K$7:$X$78,2,FALSE)),"",VLOOKUP(F18,リスト!$K$7:$X$78,2,FALSE)))</f>
        <v/>
      </c>
      <c r="H18" s="157" t="str">
        <f>IF(F18="","",IF(ISNA(VLOOKUP(F18,リスト!$K$7:$X$78,3,FALSE)),"",VLOOKUP(F18,リスト!$K$7:$X$78,3,FALSE)))</f>
        <v/>
      </c>
      <c r="I18" s="156" t="str">
        <f>IF(F18="","",IF(ISNA(VLOOKUP(F18,リスト!$K$7:$X$78,8,FALSE)),"",VLOOKUP(F18,リスト!$K$7:$X$78,8,FALSE)))</f>
        <v/>
      </c>
      <c r="J18" s="135" t="str">
        <f>IF(F18="","",IF(ISNA(VLOOKUP(F18,リスト!$K$7:$X$78,4,FALSE)),"",VLOOKUP(F18,リスト!$K$7:$X$78,4,FALSE)))</f>
        <v/>
      </c>
      <c r="K18" s="158"/>
      <c r="L18" s="220">
        <v>51</v>
      </c>
      <c r="M18" s="193" t="s">
        <v>346</v>
      </c>
      <c r="N18" s="137">
        <v>1</v>
      </c>
      <c r="O18" s="157" t="str">
        <f t="shared" ref="O18:O23" si="2">IF(P18="","",CONCATENATE($AL$18,$AM$17))</f>
        <v/>
      </c>
      <c r="P18" s="155"/>
      <c r="Q18" s="157" t="str">
        <f>IF(P18="","",IF(ISNA(VLOOKUP(P18,リスト!$K$7:$X$78,2,FALSE)),"",VLOOKUP(P18,リスト!$K$7:$X$78,2,FALSE)))</f>
        <v/>
      </c>
      <c r="R18" s="157" t="str">
        <f>IF(P18="","",IF(ISNA(VLOOKUP(P18,リスト!$K$7:$X$78,3,FALSE)),"",VLOOKUP(P18,リスト!$K$7:$X$78,3,FALSE)))</f>
        <v/>
      </c>
      <c r="S18" s="156" t="str">
        <f>IF(P18="","",IF(ISNA(VLOOKUP(P18,リスト!$K$7:$X$78,8,FALSE)),"",VLOOKUP(P18,リスト!$K$7:$X$78,8,FALSE)))</f>
        <v/>
      </c>
      <c r="T18" s="135" t="str">
        <f>IF(P18="","",IF(ISNA(VLOOKUP(P18,リスト!$K$7:$X$78,4,FALSE)),"",VLOOKUP(P18,リスト!$K$7:$X$78,4,FALSE)))</f>
        <v/>
      </c>
      <c r="U18" s="158"/>
      <c r="AD18" s="223" t="str">
        <f>IF($F$18="","",IF(ISNA(VLOOKUP($F$18,リスト!$K$7:$X$78,13,FALSE)),"",VLOOKUP($F$18,リスト!$K$7:$X$78,13,FALSE)))</f>
        <v/>
      </c>
      <c r="AE18" s="223" t="str">
        <f>IF($F$18="","",IF(ISNA(VLOOKUP($F$18,リスト!$K$7:$X$78,12,FALSE)),"",VLOOKUP($F$18,リスト!$K$7:$X$78,12,FALSE)))</f>
        <v/>
      </c>
      <c r="AF18" s="221">
        <f>COUNTA(F18)</f>
        <v>0</v>
      </c>
      <c r="AK18" s="224" t="str">
        <f>IF(P18="","",IF(ISNA(VLOOKUP(P18,リスト!$K$7:$X$78,13,FALSE)),"",VLOOKUP(P18,リスト!$K$7:$X$78,13,FALSE)))</f>
        <v/>
      </c>
      <c r="AL18" s="224" t="str">
        <f>IF(P18="","",IF(ISNA(VLOOKUP(P18,リスト!$K$7:$X$78,12,FALSE)),"",VLOOKUP(P18,リスト!$K$7:$X$78,12,FALSE)))</f>
        <v/>
      </c>
      <c r="AM18" s="221">
        <f>COUNTA(P18)</f>
        <v>0</v>
      </c>
    </row>
    <row r="19" spans="2:41" ht="18.600000000000001" customHeight="1">
      <c r="B19" s="220">
        <v>22</v>
      </c>
      <c r="C19" s="189" t="s">
        <v>347</v>
      </c>
      <c r="D19" s="137">
        <v>2</v>
      </c>
      <c r="E19" s="157" t="str">
        <f>IF(F19="","",CONCATENATE($AE$18,$AF$17))</f>
        <v/>
      </c>
      <c r="F19" s="155"/>
      <c r="G19" s="157" t="str">
        <f>IF(F19="","",IF(ISNA(VLOOKUP(F19,リスト!$K$7:$X$78,2,FALSE)),"",VLOOKUP(F19,リスト!$K$7:$X$78,2,FALSE)))</f>
        <v/>
      </c>
      <c r="H19" s="157" t="str">
        <f>IF(F19="","",IF(ISNA(VLOOKUP(F19,リスト!$K$7:$X$78,3,FALSE)),"",VLOOKUP(F19,リスト!$K$7:$X$78,3,FALSE)))</f>
        <v/>
      </c>
      <c r="I19" s="156" t="str">
        <f>IF(F19="","",IF(ISNA(VLOOKUP(F19,リスト!$K$7:$X$78,8,FALSE)),"",VLOOKUP(F19,リスト!$K$7:$X$78,8,FALSE)))</f>
        <v/>
      </c>
      <c r="J19" s="135" t="str">
        <f>IF(F19="","",IF(ISNA(VLOOKUP(F19,リスト!$K$7:$X$78,4,FALSE)),"",VLOOKUP(F19,リスト!$K$7:$X$78,4,FALSE)))</f>
        <v/>
      </c>
      <c r="K19" s="159" t="str">
        <f>IF(F19="","",IF(AH19=0,"",AH19))</f>
        <v/>
      </c>
      <c r="L19" s="220">
        <v>52</v>
      </c>
      <c r="M19" s="193" t="s">
        <v>347</v>
      </c>
      <c r="N19" s="137">
        <v>2</v>
      </c>
      <c r="O19" s="157" t="str">
        <f t="shared" si="2"/>
        <v/>
      </c>
      <c r="P19" s="155"/>
      <c r="Q19" s="157" t="str">
        <f>IF(P19="","",IF(ISNA(VLOOKUP(P19,リスト!$K$7:$X$78,2,FALSE)),"",VLOOKUP(P19,リスト!$K$7:$X$78,2,FALSE)))</f>
        <v/>
      </c>
      <c r="R19" s="157" t="str">
        <f>IF(P19="","",IF(ISNA(VLOOKUP(P19,リスト!$K$7:$X$78,3,FALSE)),"",VLOOKUP(P19,リスト!$K$7:$X$78,3,FALSE)))</f>
        <v/>
      </c>
      <c r="S19" s="156" t="str">
        <f>IF(P19="","",IF(ISNA(VLOOKUP(P19,リスト!$K$7:$X$78,8,FALSE)),"",VLOOKUP(P19,リスト!$K$7:$X$78,8,FALSE)))</f>
        <v/>
      </c>
      <c r="T19" s="135" t="str">
        <f>IF(P19="","",IF(ISNA(VLOOKUP(P19,リスト!$K$7:$X$78,4,FALSE)),"",VLOOKUP(P19,リスト!$K$7:$X$78,4,FALSE)))</f>
        <v/>
      </c>
      <c r="U19" s="159" t="str">
        <f>IF(AO19="","",IF(AO19=0,"",AO19))</f>
        <v/>
      </c>
      <c r="AD19" s="223" t="str">
        <f>IF(F19="","",IF($F$18="","",IF(ISNA(VLOOKUP($F$18,リスト!$K$7:$X$78,13,FALSE)),"",VLOOKUP($F$18,リスト!$K$7:$X$78,13,FALSE))))</f>
        <v/>
      </c>
      <c r="AE19" s="223" t="str">
        <f>IF(F19="","",IF($F$18="","",IF(ISNA(VLOOKUP($F$18,リスト!$K$7:$X$78,12,FALSE)),"",VLOOKUP($F$18,リスト!$K$7:$X$78,12,FALSE))))</f>
        <v/>
      </c>
      <c r="AH19" s="225" t="str">
        <f>IF(F19="","",IF($K$18="","",K18))</f>
        <v/>
      </c>
      <c r="AK19" s="224" t="str">
        <f>IF(P19="","",IF(ISNA(VLOOKUP(P19,リスト!$K$7:$X$78,13,FALSE)),"",VLOOKUP(P19,リスト!$K$7:$X$78,13,FALSE)))</f>
        <v/>
      </c>
      <c r="AL19" s="224" t="str">
        <f>IF(P19="","",IF(ISNA(VLOOKUP(P19,リスト!$K$7:$X$78,12,FALSE)),"",VLOOKUP(P19,リスト!$K$7:$X$78,12,FALSE)))</f>
        <v/>
      </c>
      <c r="AO19" s="225" t="str">
        <f>IF(P19="","",IF($U$18="","",U18))</f>
        <v/>
      </c>
    </row>
    <row r="20" spans="2:41" ht="18.600000000000001" customHeight="1">
      <c r="B20" s="220">
        <v>23</v>
      </c>
      <c r="C20" s="189" t="s">
        <v>345</v>
      </c>
      <c r="D20" s="137">
        <v>3</v>
      </c>
      <c r="E20" s="157" t="str">
        <f>IF(F20="","",CONCATENATE($AE$18,$AF$17))</f>
        <v/>
      </c>
      <c r="F20" s="155"/>
      <c r="G20" s="157" t="str">
        <f>IF(F20="","",IF(ISNA(VLOOKUP(F20,リスト!$K$7:$X$78,2,FALSE)),"",VLOOKUP(F20,リスト!$K$7:$X$78,2,FALSE)))</f>
        <v/>
      </c>
      <c r="H20" s="157" t="str">
        <f>IF(F20="","",IF(ISNA(VLOOKUP(F20,リスト!$K$7:$X$78,3,FALSE)),"",VLOOKUP(F20,リスト!$K$7:$X$78,3,FALSE)))</f>
        <v/>
      </c>
      <c r="I20" s="156" t="str">
        <f>IF(F20="","",IF(ISNA(VLOOKUP(F20,リスト!$K$7:$X$78,8,FALSE)),"",VLOOKUP(F20,リスト!$K$7:$X$78,8,FALSE)))</f>
        <v/>
      </c>
      <c r="J20" s="135" t="str">
        <f>IF(F20="","",IF(ISNA(VLOOKUP(F20,リスト!$K$7:$X$78,4,FALSE)),"",VLOOKUP(F20,リスト!$K$7:$X$78,4,FALSE)))</f>
        <v/>
      </c>
      <c r="K20" s="159" t="str">
        <f>IF(F20="","",IF(AH20=0,"",AH20))</f>
        <v/>
      </c>
      <c r="L20" s="220">
        <v>53</v>
      </c>
      <c r="M20" s="193" t="s">
        <v>345</v>
      </c>
      <c r="N20" s="137">
        <v>3</v>
      </c>
      <c r="O20" s="157" t="str">
        <f t="shared" si="2"/>
        <v/>
      </c>
      <c r="P20" s="155"/>
      <c r="Q20" s="157" t="str">
        <f>IF(P20="","",IF(ISNA(VLOOKUP(P20,リスト!$K$7:$X$78,2,FALSE)),"",VLOOKUP(P20,リスト!$K$7:$X$78,2,FALSE)))</f>
        <v/>
      </c>
      <c r="R20" s="157" t="str">
        <f>IF(P20="","",IF(ISNA(VLOOKUP(P20,リスト!$K$7:$X$78,3,FALSE)),"",VLOOKUP(P20,リスト!$K$7:$X$78,3,FALSE)))</f>
        <v/>
      </c>
      <c r="S20" s="156" t="str">
        <f>IF(P20="","",IF(ISNA(VLOOKUP(P20,リスト!$K$7:$X$78,8,FALSE)),"",VLOOKUP(P20,リスト!$K$7:$X$78,8,FALSE)))</f>
        <v/>
      </c>
      <c r="T20" s="135" t="str">
        <f>IF(P20="","",IF(ISNA(VLOOKUP(P20,リスト!$K$7:$X$78,4,FALSE)),"",VLOOKUP(P20,リスト!$K$7:$X$78,4,FALSE)))</f>
        <v/>
      </c>
      <c r="U20" s="159" t="str">
        <f>IF(AO20="","",IF(AO20=0,"",AO20))</f>
        <v/>
      </c>
      <c r="AD20" s="223" t="str">
        <f>IF(F20="","",IF($F$18="","",IF(ISNA(VLOOKUP($F$18,リスト!$K$7:$X$78,13,FALSE)),"",VLOOKUP($F$18,リスト!$K$7:$X$78,13,FALSE))))</f>
        <v/>
      </c>
      <c r="AE20" s="223" t="str">
        <f>IF(F20="","",IF($F$18="","",IF(ISNA(VLOOKUP($F$18,リスト!$K$7:$X$78,12,FALSE)),"",VLOOKUP($F$18,リスト!$K$7:$X$78,12,FALSE))))</f>
        <v/>
      </c>
      <c r="AH20" s="225" t="str">
        <f t="shared" ref="AH20:AH23" si="3">IF(F20="","",IF($K$18="","",K19))</f>
        <v/>
      </c>
      <c r="AK20" s="224" t="str">
        <f>IF(P20="","",IF(ISNA(VLOOKUP(P20,リスト!$K$7:$X$78,13,FALSE)),"",VLOOKUP(P20,リスト!$K$7:$X$78,13,FALSE)))</f>
        <v/>
      </c>
      <c r="AL20" s="224" t="str">
        <f>IF(P20="","",IF(ISNA(VLOOKUP(P20,リスト!$K$7:$X$78,12,FALSE)),"",VLOOKUP(P20,リスト!$K$7:$X$78,12,FALSE)))</f>
        <v/>
      </c>
      <c r="AO20" s="225" t="str">
        <f>IF(P20="","",IF($U$18="","",U19))</f>
        <v/>
      </c>
    </row>
    <row r="21" spans="2:41" ht="18.600000000000001" customHeight="1">
      <c r="B21" s="220">
        <v>24</v>
      </c>
      <c r="C21" s="189" t="s">
        <v>344</v>
      </c>
      <c r="D21" s="137">
        <v>4</v>
      </c>
      <c r="E21" s="157" t="str">
        <f>IF(F21="","",CONCATENATE($AE$18,$AF$17))</f>
        <v/>
      </c>
      <c r="F21" s="155"/>
      <c r="G21" s="157" t="str">
        <f>IF(F21="","",IF(ISNA(VLOOKUP(F21,リスト!$K$7:$X$78,2,FALSE)),"",VLOOKUP(F21,リスト!$K$7:$X$78,2,FALSE)))</f>
        <v/>
      </c>
      <c r="H21" s="157" t="str">
        <f>IF(F21="","",IF(ISNA(VLOOKUP(F21,リスト!$K$7:$X$78,3,FALSE)),"",VLOOKUP(F21,リスト!$K$7:$X$78,3,FALSE)))</f>
        <v/>
      </c>
      <c r="I21" s="156" t="str">
        <f>IF(F21="","",IF(ISNA(VLOOKUP(F21,リスト!$K$7:$X$78,8,FALSE)),"",VLOOKUP(F21,リスト!$K$7:$X$78,8,FALSE)))</f>
        <v/>
      </c>
      <c r="J21" s="135" t="str">
        <f>IF(F21="","",IF(ISNA(VLOOKUP(F21,リスト!$K$7:$X$78,4,FALSE)),"",VLOOKUP(F21,リスト!$K$7:$X$78,4,FALSE)))</f>
        <v/>
      </c>
      <c r="K21" s="159" t="str">
        <f>IF(F21="","",IF(AH21=0,"",AH21))</f>
        <v/>
      </c>
      <c r="L21" s="220">
        <v>54</v>
      </c>
      <c r="M21" s="193" t="s">
        <v>353</v>
      </c>
      <c r="N21" s="137">
        <v>4</v>
      </c>
      <c r="O21" s="157" t="str">
        <f t="shared" si="2"/>
        <v/>
      </c>
      <c r="P21" s="155"/>
      <c r="Q21" s="157" t="str">
        <f>IF(P21="","",IF(ISNA(VLOOKUP(P21,リスト!$K$7:$X$78,2,FALSE)),"",VLOOKUP(P21,リスト!$K$7:$X$78,2,FALSE)))</f>
        <v/>
      </c>
      <c r="R21" s="157" t="str">
        <f>IF(P21="","",IF(ISNA(VLOOKUP(P21,リスト!$K$7:$X$78,3,FALSE)),"",VLOOKUP(P21,リスト!$K$7:$X$78,3,FALSE)))</f>
        <v/>
      </c>
      <c r="S21" s="156" t="str">
        <f>IF(P21="","",IF(ISNA(VLOOKUP(P21,リスト!$K$7:$X$78,8,FALSE)),"",VLOOKUP(P21,リスト!$K$7:$X$78,8,FALSE)))</f>
        <v/>
      </c>
      <c r="T21" s="135" t="str">
        <f>IF(P21="","",IF(ISNA(VLOOKUP(P21,リスト!$K$7:$X$78,4,FALSE)),"",VLOOKUP(P21,リスト!$K$7:$X$78,4,FALSE)))</f>
        <v/>
      </c>
      <c r="U21" s="159" t="str">
        <f>IF(AO21="","",IF(AO21=0,"",AO21))</f>
        <v/>
      </c>
      <c r="AD21" s="223" t="str">
        <f>IF(F21="","",IF($F$18="","",IF(ISNA(VLOOKUP($F$18,リスト!$K$7:$X$78,13,FALSE)),"",VLOOKUP($F$18,リスト!$K$7:$X$78,13,FALSE))))</f>
        <v/>
      </c>
      <c r="AE21" s="223" t="str">
        <f>IF(F21="","",IF($F$18="","",IF(ISNA(VLOOKUP($F$18,リスト!$K$7:$X$78,12,FALSE)),"",VLOOKUP($F$18,リスト!$K$7:$X$78,12,FALSE))))</f>
        <v/>
      </c>
      <c r="AH21" s="225" t="str">
        <f t="shared" si="3"/>
        <v/>
      </c>
      <c r="AK21" s="224" t="str">
        <f>IF(P21="","",IF(ISNA(VLOOKUP(P21,リスト!$K$7:$X$78,13,FALSE)),"",VLOOKUP(P21,リスト!$K$7:$X$78,13,FALSE)))</f>
        <v/>
      </c>
      <c r="AL21" s="224" t="str">
        <f>IF(P21="","",IF(ISNA(VLOOKUP(P21,リスト!$K$7:$X$78,12,FALSE)),"",VLOOKUP(P21,リスト!$K$7:$X$78,12,FALSE)))</f>
        <v/>
      </c>
      <c r="AO21" s="225" t="str">
        <f>IF(P21="","",IF($U$18="","",U20))</f>
        <v/>
      </c>
    </row>
    <row r="22" spans="2:41" ht="18.600000000000001" customHeight="1">
      <c r="B22" s="220">
        <v>25</v>
      </c>
      <c r="C22" s="189" t="s">
        <v>343</v>
      </c>
      <c r="D22" s="137">
        <v>5</v>
      </c>
      <c r="E22" s="157" t="str">
        <f>IF(F22="","",IF($F$18="","",E21))</f>
        <v/>
      </c>
      <c r="F22" s="155"/>
      <c r="G22" s="157" t="str">
        <f>IF(F22="","",IF(ISNA(VLOOKUP(F22,リスト!$K$7:$X$78,2,FALSE)),"",VLOOKUP(F22,リスト!$K$7:$X$78,2,FALSE)))</f>
        <v/>
      </c>
      <c r="H22" s="157" t="str">
        <f>IF(F22="","",IF(ISNA(VLOOKUP(F22,リスト!$K$7:$X$78,3,FALSE)),"",VLOOKUP(F22,リスト!$K$7:$X$78,3,FALSE)))</f>
        <v/>
      </c>
      <c r="I22" s="156" t="str">
        <f>IF(F22="","",IF(ISNA(VLOOKUP(F22,リスト!$K$7:$X$78,8,FALSE)),"",VLOOKUP(F22,リスト!$K$7:$X$78,8,FALSE)))</f>
        <v/>
      </c>
      <c r="J22" s="135" t="str">
        <f>IF(F22="","",IF(ISNA(VLOOKUP(F22,リスト!$K$7:$X$78,4,FALSE)),"",VLOOKUP(F22,リスト!$K$7:$X$78,4,FALSE)))</f>
        <v/>
      </c>
      <c r="K22" s="159" t="str">
        <f>IF(F22="","",IF(AH22=0,"",AH22))</f>
        <v/>
      </c>
      <c r="L22" s="220">
        <v>55</v>
      </c>
      <c r="M22" s="193" t="s">
        <v>343</v>
      </c>
      <c r="N22" s="137">
        <v>5</v>
      </c>
      <c r="O22" s="157" t="str">
        <f t="shared" si="2"/>
        <v/>
      </c>
      <c r="P22" s="155"/>
      <c r="Q22" s="157" t="str">
        <f>IF(P22="","",IF(ISNA(VLOOKUP(P22,リスト!$K$7:$X$78,2,FALSE)),"",VLOOKUP(P22,リスト!$K$7:$X$78,2,FALSE)))</f>
        <v/>
      </c>
      <c r="R22" s="157" t="str">
        <f>IF(P22="","",IF(ISNA(VLOOKUP(P22,リスト!$K$7:$X$78,3,FALSE)),"",VLOOKUP(P22,リスト!$K$7:$X$78,3,FALSE)))</f>
        <v/>
      </c>
      <c r="S22" s="156" t="str">
        <f>IF(P22="","",IF(ISNA(VLOOKUP(P22,リスト!$K$7:$X$78,8,FALSE)),"",VLOOKUP(P22,リスト!$K$7:$X$78,8,FALSE)))</f>
        <v/>
      </c>
      <c r="T22" s="135" t="str">
        <f>IF(P22="","",IF(ISNA(VLOOKUP(P22,リスト!$K$7:$X$78,4,FALSE)),"",VLOOKUP(P22,リスト!$K$7:$X$78,4,FALSE)))</f>
        <v/>
      </c>
      <c r="U22" s="159" t="str">
        <f>IF(AO22="","",IF(AO22=0,"",AO22))</f>
        <v/>
      </c>
      <c r="AD22" s="223" t="str">
        <f>IF(F22="","",IF($F$18="","",IF(ISNA(VLOOKUP($F$18,リスト!$K$7:$X$78,13,FALSE)),"",VLOOKUP($F$18,リスト!$K$7:$X$78,13,FALSE))))</f>
        <v/>
      </c>
      <c r="AE22" s="223" t="str">
        <f>IF(F22="","",IF($F$18="","",IF(ISNA(VLOOKUP($F$18,リスト!$K$7:$X$78,12,FALSE)),"",VLOOKUP($F$18,リスト!$K$7:$X$78,12,FALSE))))</f>
        <v/>
      </c>
      <c r="AH22" s="225" t="str">
        <f t="shared" si="3"/>
        <v/>
      </c>
      <c r="AK22" s="224" t="str">
        <f>IF(P22="","",IF(ISNA(VLOOKUP(P22,リスト!$K$7:$X$78,13,FALSE)),"",VLOOKUP(P22,リスト!$K$7:$X$78,13,FALSE)))</f>
        <v/>
      </c>
      <c r="AL22" s="224" t="str">
        <f>IF(P22="","",IF(ISNA(VLOOKUP(P22,リスト!$K$7:$X$78,12,FALSE)),"",VLOOKUP(P22,リスト!$K$7:$X$78,12,FALSE)))</f>
        <v/>
      </c>
      <c r="AO22" s="225" t="str">
        <f>IF(P22="","",IF($U$18="","",U21))</f>
        <v/>
      </c>
    </row>
    <row r="23" spans="2:41" ht="18.600000000000001" customHeight="1">
      <c r="B23" s="220">
        <v>26</v>
      </c>
      <c r="C23" s="190"/>
      <c r="D23" s="137">
        <v>6</v>
      </c>
      <c r="E23" s="157" t="str">
        <f>IF(F23="","",IF($F$18="","",E22))</f>
        <v/>
      </c>
      <c r="F23" s="155"/>
      <c r="G23" s="157" t="str">
        <f>IF(F23="","",IF(ISNA(VLOOKUP(F23,リスト!$K$7:$X$78,2,FALSE)),"",VLOOKUP(F23,リスト!$K$7:$X$78,2,FALSE)))</f>
        <v/>
      </c>
      <c r="H23" s="157" t="str">
        <f>IF(F23="","",IF(ISNA(VLOOKUP(F23,リスト!$K$7:$X$78,3,FALSE)),"",VLOOKUP(F23,リスト!$K$7:$X$78,3,FALSE)))</f>
        <v/>
      </c>
      <c r="I23" s="156" t="str">
        <f>IF(F23="","",IF(ISNA(VLOOKUP(F23,リスト!$K$7:$X$78,8,FALSE)),"",VLOOKUP(F23,リスト!$K$7:$X$78,8,FALSE)))</f>
        <v/>
      </c>
      <c r="J23" s="135" t="str">
        <f>IF(F23="","",IF(ISNA(VLOOKUP(F23,リスト!$K$7:$X$78,4,FALSE)),"",VLOOKUP(F23,リスト!$K$7:$X$78,4,FALSE)))</f>
        <v/>
      </c>
      <c r="K23" s="159" t="str">
        <f>IF(F23="","",IF(AH23=0,"",AH23))</f>
        <v/>
      </c>
      <c r="L23" s="220">
        <v>56</v>
      </c>
      <c r="M23" s="194"/>
      <c r="N23" s="137">
        <v>6</v>
      </c>
      <c r="O23" s="157" t="str">
        <f t="shared" si="2"/>
        <v/>
      </c>
      <c r="P23" s="155"/>
      <c r="Q23" s="157" t="str">
        <f>IF(P23="","",IF(ISNA(VLOOKUP(P23,リスト!$K$7:$X$78,2,FALSE)),"",VLOOKUP(P23,リスト!$K$7:$X$78,2,FALSE)))</f>
        <v/>
      </c>
      <c r="R23" s="157" t="str">
        <f>IF(P23="","",IF(ISNA(VLOOKUP(P23,リスト!$K$7:$X$78,3,FALSE)),"",VLOOKUP(P23,リスト!$K$7:$X$78,3,FALSE)))</f>
        <v/>
      </c>
      <c r="S23" s="156" t="str">
        <f>IF(P23="","",IF(ISNA(VLOOKUP(P23,リスト!$K$7:$X$78,8,FALSE)),"",VLOOKUP(P23,リスト!$K$7:$X$78,8,FALSE)))</f>
        <v/>
      </c>
      <c r="T23" s="135" t="str">
        <f>IF(P23="","",IF(ISNA(VLOOKUP(P23,リスト!$K$7:$X$78,4,FALSE)),"",VLOOKUP(P23,リスト!$K$7:$X$78,4,FALSE)))</f>
        <v/>
      </c>
      <c r="U23" s="159" t="str">
        <f>IF(AO23="","",IF(AO23=0,"",AO23))</f>
        <v/>
      </c>
      <c r="AD23" s="223" t="str">
        <f>IF(F23="","",IF($F$18="","",IF(ISNA(VLOOKUP($F$18,リスト!$K$7:$X$78,13,FALSE)),"",VLOOKUP($F$18,リスト!$K$7:$X$78,13,FALSE))))</f>
        <v/>
      </c>
      <c r="AE23" s="223" t="str">
        <f>IF(F23="","",IF($F$18="","",IF(ISNA(VLOOKUP($F$18,リスト!$K$7:$X$78,12,FALSE)),"",VLOOKUP($F$18,リスト!$K$7:$X$78,12,FALSE))))</f>
        <v/>
      </c>
      <c r="AH23" s="225" t="str">
        <f t="shared" si="3"/>
        <v/>
      </c>
      <c r="AK23" s="224" t="str">
        <f>IF(P23="","",IF(ISNA(VLOOKUP(P23,リスト!$K$7:$X$78,13,FALSE)),"",VLOOKUP(P23,リスト!$K$7:$X$78,13,FALSE)))</f>
        <v/>
      </c>
      <c r="AL23" s="224" t="str">
        <f>IF(P23="","",IF(ISNA(VLOOKUP(P23,リスト!$K$7:$X$78,12,FALSE)),"",VLOOKUP(P23,リスト!$K$7:$X$78,12,FALSE)))</f>
        <v/>
      </c>
      <c r="AO23" s="225" t="str">
        <f>IF(P23="","",IF($U$18="","",U22))</f>
        <v/>
      </c>
    </row>
    <row r="24" spans="2:41" ht="18.600000000000001" customHeight="1">
      <c r="M24" s="191"/>
    </row>
    <row r="25" spans="2:41" ht="18.600000000000001" customHeight="1">
      <c r="E25" s="153" t="s">
        <v>244</v>
      </c>
      <c r="M25" s="191"/>
      <c r="O25" s="154" t="s">
        <v>247</v>
      </c>
    </row>
    <row r="26" spans="2:41" ht="18.600000000000001" customHeight="1">
      <c r="C26" s="188"/>
      <c r="D26" s="196" t="s">
        <v>225</v>
      </c>
      <c r="E26" s="196" t="s">
        <v>238</v>
      </c>
      <c r="F26" s="196" t="s">
        <v>378</v>
      </c>
      <c r="G26" s="206" t="s">
        <v>204</v>
      </c>
      <c r="H26" s="206" t="s">
        <v>218</v>
      </c>
      <c r="I26" s="197" t="s">
        <v>354</v>
      </c>
      <c r="J26" s="196" t="s">
        <v>235</v>
      </c>
      <c r="K26" s="196" t="s">
        <v>229</v>
      </c>
      <c r="M26" s="192"/>
      <c r="N26" s="196" t="s">
        <v>225</v>
      </c>
      <c r="O26" s="196" t="s">
        <v>238</v>
      </c>
      <c r="P26" s="196" t="s">
        <v>378</v>
      </c>
      <c r="Q26" s="206" t="s">
        <v>204</v>
      </c>
      <c r="R26" s="206" t="s">
        <v>218</v>
      </c>
      <c r="S26" s="197" t="s">
        <v>354</v>
      </c>
      <c r="T26" s="196" t="s">
        <v>235</v>
      </c>
      <c r="U26" s="196" t="s">
        <v>229</v>
      </c>
      <c r="AD26" s="228" t="s">
        <v>237</v>
      </c>
      <c r="AE26" s="228" t="s">
        <v>234</v>
      </c>
      <c r="AF26" s="221" t="s">
        <v>241</v>
      </c>
      <c r="AK26" s="228" t="s">
        <v>237</v>
      </c>
      <c r="AL26" s="228" t="s">
        <v>234</v>
      </c>
      <c r="AM26" s="221" t="s">
        <v>241</v>
      </c>
    </row>
    <row r="27" spans="2:41" ht="18.600000000000001" customHeight="1">
      <c r="B27" s="220">
        <v>31</v>
      </c>
      <c r="C27" s="189" t="s">
        <v>346</v>
      </c>
      <c r="D27" s="137">
        <v>1</v>
      </c>
      <c r="E27" s="157" t="str">
        <f>IF(F27="","",CONCATENATE(AE27,AF26))</f>
        <v/>
      </c>
      <c r="F27" s="155"/>
      <c r="G27" s="157" t="str">
        <f>IF(F27="","",IF(ISNA(VLOOKUP(F27,リスト!$K$7:$X$78,2,FALSE)),"",VLOOKUP(F27,リスト!$K$7:$X$78,2,FALSE)))</f>
        <v/>
      </c>
      <c r="H27" s="157" t="str">
        <f>IF(F27="","",IF(ISNA(VLOOKUP(F27,リスト!$K$7:$X$78,3,FALSE)),"",VLOOKUP(F27,リスト!$K$7:$X$78,3,FALSE)))</f>
        <v/>
      </c>
      <c r="I27" s="156" t="str">
        <f>IF(F27="","",IF(ISNA(VLOOKUP(F27,リスト!$K$7:$X$78,8,FALSE)),"",VLOOKUP(F27,リスト!$K$7:$X$78,8,FALSE)))</f>
        <v/>
      </c>
      <c r="J27" s="135" t="str">
        <f>IF(F27="","",IF(ISNA(VLOOKUP(F27,リスト!$K$7:$X$78,4,FALSE)),"",VLOOKUP(F27,リスト!$K$7:$X$78,4,FALSE)))</f>
        <v/>
      </c>
      <c r="K27" s="158"/>
      <c r="L27" s="220">
        <v>61</v>
      </c>
      <c r="M27" s="193" t="s">
        <v>346</v>
      </c>
      <c r="N27" s="137">
        <v>1</v>
      </c>
      <c r="O27" s="157" t="str">
        <f>IF(P27="","",CONCATENATE($AL$27,$AM$26))</f>
        <v/>
      </c>
      <c r="P27" s="155"/>
      <c r="Q27" s="157" t="str">
        <f>IF(P27="","",IF(ISNA(VLOOKUP(P27,リスト!$K$7:$X$78,2,FALSE)),"",VLOOKUP(P27,リスト!$K$7:$X$78,2,FALSE)))</f>
        <v/>
      </c>
      <c r="R27" s="157" t="str">
        <f>IF(P27="","",IF(ISNA(VLOOKUP(P27,リスト!$K$7:$X$78,3,FALSE)),"",VLOOKUP(P27,リスト!$K$7:$X$78,3,FALSE)))</f>
        <v/>
      </c>
      <c r="S27" s="156" t="str">
        <f>IF(P27="","",IF(ISNA(VLOOKUP(P27,リスト!$K$7:$X$78,8,FALSE)),"",VLOOKUP(P27,リスト!$K$7:$X$78,8,FALSE)))</f>
        <v/>
      </c>
      <c r="T27" s="135" t="str">
        <f>IF(P27="","",IF(ISNA(VLOOKUP(P27,リスト!$K$7:$X$78,4,FALSE)),"",VLOOKUP(P27,リスト!$K$7:$X$78,4,FALSE)))</f>
        <v/>
      </c>
      <c r="U27" s="158"/>
      <c r="AD27" s="224" t="str">
        <f>IF(F27="","",IF(ISNA(VLOOKUP(F27,リスト!$K$7:$X$78,13,FALSE)),"",VLOOKUP(F27,リスト!$K$7:$X$78,13,FALSE)))</f>
        <v/>
      </c>
      <c r="AE27" s="224" t="str">
        <f>IF(F27="","",IF(ISNA(VLOOKUP(F27,リスト!$K$7:$X$78,12,FALSE)),"",VLOOKUP(F27,リスト!$K$7:$X$78,12,FALSE)))</f>
        <v/>
      </c>
      <c r="AK27" s="224" t="str">
        <f>IF(P27="","",IF(ISNA(VLOOKUP(P27,リスト!$K$7:$X$78,13,FALSE)),"",VLOOKUP(P27,リスト!$K$7:$X$78,13,FALSE)))</f>
        <v/>
      </c>
      <c r="AL27" s="224" t="str">
        <f>IF(P27="","",IF(ISNA(VLOOKUP(P27,リスト!$K$7:$X$78,12,FALSE)),"",VLOOKUP(P27,リスト!$K$7:$X$78,12,FALSE)))</f>
        <v/>
      </c>
    </row>
    <row r="28" spans="2:41" ht="18.600000000000001" customHeight="1">
      <c r="B28" s="220">
        <v>32</v>
      </c>
      <c r="C28" s="189" t="s">
        <v>347</v>
      </c>
      <c r="D28" s="137">
        <v>2</v>
      </c>
      <c r="E28" s="157" t="str">
        <f>IF(F28="","",IF($F$27="","",$E$27))</f>
        <v/>
      </c>
      <c r="F28" s="155"/>
      <c r="G28" s="157" t="str">
        <f>IF(F28="","",IF(ISNA(VLOOKUP(F28,リスト!$K$7:$X$78,2,FALSE)),"",VLOOKUP(F28,リスト!$K$7:$X$78,2,FALSE)))</f>
        <v/>
      </c>
      <c r="H28" s="157" t="str">
        <f>IF(F28="","",IF(ISNA(VLOOKUP(F28,リスト!$K$7:$X$78,3,FALSE)),"",VLOOKUP(F28,リスト!$K$7:$X$78,3,FALSE)))</f>
        <v/>
      </c>
      <c r="I28" s="156" t="str">
        <f>IF(F28="","",IF(ISNA(VLOOKUP(F28,リスト!$K$7:$X$78,8,FALSE)),"",VLOOKUP(F28,リスト!$K$7:$X$78,8,FALSE)))</f>
        <v/>
      </c>
      <c r="J28" s="135" t="str">
        <f>IF(F28="","",IF(ISNA(VLOOKUP(F28,リスト!$K$7:$X$78,4,FALSE)),"",VLOOKUP(F28,リスト!$K$7:$X$78,4,FALSE)))</f>
        <v/>
      </c>
      <c r="K28" s="159" t="str">
        <f>IF(F28="","",IF(AH28=0,"",AH28))</f>
        <v/>
      </c>
      <c r="L28" s="220">
        <v>62</v>
      </c>
      <c r="M28" s="193" t="s">
        <v>347</v>
      </c>
      <c r="N28" s="137">
        <v>2</v>
      </c>
      <c r="O28" s="157" t="str">
        <f t="shared" ref="O28:O32" si="4">IF(P28="","",CONCATENATE($AL$27,$AM$26))</f>
        <v/>
      </c>
      <c r="P28" s="155"/>
      <c r="Q28" s="157" t="str">
        <f>IF(P28="","",IF(ISNA(VLOOKUP(P28,リスト!$K$7:$X$78,2,FALSE)),"",VLOOKUP(P28,リスト!$K$7:$X$78,2,FALSE)))</f>
        <v/>
      </c>
      <c r="R28" s="157" t="str">
        <f>IF(P28="","",IF(ISNA(VLOOKUP(P28,リスト!$K$7:$X$78,3,FALSE)),"",VLOOKUP(P28,リスト!$K$7:$X$78,3,FALSE)))</f>
        <v/>
      </c>
      <c r="S28" s="156" t="str">
        <f>IF(P28="","",IF(ISNA(VLOOKUP(P28,リスト!$K$7:$X$78,8,FALSE)),"",VLOOKUP(P28,リスト!$K$7:$X$78,8,FALSE)))</f>
        <v/>
      </c>
      <c r="T28" s="135" t="str">
        <f>IF(P28="","",IF(ISNA(VLOOKUP(P28,リスト!$K$7:$X$78,4,FALSE)),"",VLOOKUP(P28,リスト!$K$7:$X$78,4,FALSE)))</f>
        <v/>
      </c>
      <c r="U28" s="159" t="str">
        <f>IF(AO28="","",IF(AO28=0,"",AO28))</f>
        <v/>
      </c>
      <c r="AD28" s="224" t="str">
        <f>IF(F28="","",IF(ISNA(VLOOKUP(F28,リスト!$K$7:$X$78,13,FALSE)),"",VLOOKUP(F28,リスト!$K$7:$X$78,13,FALSE)))</f>
        <v/>
      </c>
      <c r="AE28" s="224" t="str">
        <f>IF(F28="","",IF(ISNA(VLOOKUP(F28,リスト!$K$7:$X$78,12,FALSE)),"",VLOOKUP(F28,リスト!$K$7:$X$78,12,FALSE)))</f>
        <v/>
      </c>
      <c r="AH28" s="225" t="str">
        <f>IF(F28="","",IF($K$18="","",$K$27))</f>
        <v/>
      </c>
      <c r="AK28" s="224" t="str">
        <f>IF(P28="","",IF(ISNA(VLOOKUP(P28,リスト!$K$7:$X$78,13,FALSE)),"",VLOOKUP(P28,リスト!$K$7:$X$78,13,FALSE)))</f>
        <v/>
      </c>
      <c r="AL28" s="224" t="str">
        <f>IF(P28="","",IF(ISNA(VLOOKUP(P28,リスト!$K$7:$X$78,12,FALSE)),"",VLOOKUP(P28,リスト!$K$7:$X$78,12,FALSE)))</f>
        <v/>
      </c>
      <c r="AO28" s="225" t="str">
        <f>IF(P28="","",IF($U$27="","",$U$27))</f>
        <v/>
      </c>
    </row>
    <row r="29" spans="2:41" ht="18.600000000000001" customHeight="1">
      <c r="B29" s="220">
        <v>33</v>
      </c>
      <c r="C29" s="189" t="s">
        <v>345</v>
      </c>
      <c r="D29" s="137">
        <v>3</v>
      </c>
      <c r="E29" s="157" t="str">
        <f t="shared" ref="E29:E30" si="5">IF(F29="","",IF($F$27="","",$E$27))</f>
        <v/>
      </c>
      <c r="F29" s="155"/>
      <c r="G29" s="157" t="str">
        <f>IF(F29="","",IF(ISNA(VLOOKUP(F29,リスト!$K$7:$X$78,2,FALSE)),"",VLOOKUP(F29,リスト!$K$7:$X$78,2,FALSE)))</f>
        <v/>
      </c>
      <c r="H29" s="157" t="str">
        <f>IF(F29="","",IF(ISNA(VLOOKUP(F29,リスト!$K$7:$X$78,3,FALSE)),"",VLOOKUP(F29,リスト!$K$7:$X$78,3,FALSE)))</f>
        <v/>
      </c>
      <c r="I29" s="156" t="str">
        <f>IF(F29="","",IF(ISNA(VLOOKUP(F29,リスト!$K$7:$X$78,8,FALSE)),"",VLOOKUP(F29,リスト!$K$7:$X$78,8,FALSE)))</f>
        <v/>
      </c>
      <c r="J29" s="135" t="str">
        <f>IF(F29="","",IF(ISNA(VLOOKUP(F29,リスト!$K$7:$X$78,4,FALSE)),"",VLOOKUP(F29,リスト!$K$7:$X$78,4,FALSE)))</f>
        <v/>
      </c>
      <c r="K29" s="159" t="str">
        <f>IF(F29="","",IF(AH29=0,"",AH29))</f>
        <v/>
      </c>
      <c r="L29" s="220">
        <v>63</v>
      </c>
      <c r="M29" s="193" t="s">
        <v>345</v>
      </c>
      <c r="N29" s="137">
        <v>3</v>
      </c>
      <c r="O29" s="157" t="str">
        <f t="shared" si="4"/>
        <v/>
      </c>
      <c r="P29" s="155"/>
      <c r="Q29" s="157" t="str">
        <f>IF(P29="","",IF(ISNA(VLOOKUP(P29,リスト!$K$7:$X$78,2,FALSE)),"",VLOOKUP(P29,リスト!$K$7:$X$78,2,FALSE)))</f>
        <v/>
      </c>
      <c r="R29" s="157" t="str">
        <f>IF(P29="","",IF(ISNA(VLOOKUP(P29,リスト!$K$7:$X$78,3,FALSE)),"",VLOOKUP(P29,リスト!$K$7:$X$78,3,FALSE)))</f>
        <v/>
      </c>
      <c r="S29" s="156" t="str">
        <f>IF(P29="","",IF(ISNA(VLOOKUP(P29,リスト!$K$7:$X$78,8,FALSE)),"",VLOOKUP(P29,リスト!$K$7:$X$78,8,FALSE)))</f>
        <v/>
      </c>
      <c r="T29" s="135" t="str">
        <f>IF(P29="","",IF(ISNA(VLOOKUP(P29,リスト!$K$7:$X$78,4,FALSE)),"",VLOOKUP(P29,リスト!$K$7:$X$78,4,FALSE)))</f>
        <v/>
      </c>
      <c r="U29" s="159" t="str">
        <f>IF(AO29="","",IF(AO29=0,"",AO29))</f>
        <v/>
      </c>
      <c r="AD29" s="224" t="str">
        <f>IF(F29="","",IF(ISNA(VLOOKUP(F29,リスト!$K$7:$X$78,13,FALSE)),"",VLOOKUP(F29,リスト!$K$7:$X$78,13,FALSE)))</f>
        <v/>
      </c>
      <c r="AE29" s="224" t="str">
        <f>IF(F29="","",IF(ISNA(VLOOKUP(F29,リスト!$K$7:$X$78,12,FALSE)),"",VLOOKUP(F29,リスト!$K$7:$X$78,12,FALSE)))</f>
        <v/>
      </c>
      <c r="AH29" s="225" t="str">
        <f>IF(F29="","",IF($K$18="","",$K$27))</f>
        <v/>
      </c>
      <c r="AK29" s="224" t="str">
        <f>IF(P29="","",IF(ISNA(VLOOKUP(P29,リスト!$K$7:$X$78,13,FALSE)),"",VLOOKUP(P29,リスト!$K$7:$X$78,13,FALSE)))</f>
        <v/>
      </c>
      <c r="AL29" s="224" t="str">
        <f>IF(P29="","",IF(ISNA(VLOOKUP(P29,リスト!$K$7:$X$78,12,FALSE)),"",VLOOKUP(P29,リスト!$K$7:$X$78,12,FALSE)))</f>
        <v/>
      </c>
      <c r="AO29" s="225" t="str">
        <f>IF(P29="","",IF($U$27="","",$U$27))</f>
        <v/>
      </c>
    </row>
    <row r="30" spans="2:41" ht="18.600000000000001" customHeight="1">
      <c r="B30" s="220">
        <v>34</v>
      </c>
      <c r="C30" s="189" t="s">
        <v>344</v>
      </c>
      <c r="D30" s="137">
        <v>4</v>
      </c>
      <c r="E30" s="157" t="str">
        <f t="shared" si="5"/>
        <v/>
      </c>
      <c r="F30" s="155"/>
      <c r="G30" s="157" t="str">
        <f>IF(F30="","",IF(ISNA(VLOOKUP(F30,リスト!$K$7:$X$78,2,FALSE)),"",VLOOKUP(F30,リスト!$K$7:$X$78,2,FALSE)))</f>
        <v/>
      </c>
      <c r="H30" s="157" t="str">
        <f>IF(F30="","",IF(ISNA(VLOOKUP(F30,リスト!$K$7:$X$78,3,FALSE)),"",VLOOKUP(F30,リスト!$K$7:$X$78,3,FALSE)))</f>
        <v/>
      </c>
      <c r="I30" s="156" t="str">
        <f>IF(F30="","",IF(ISNA(VLOOKUP(F30,リスト!$K$7:$X$78,8,FALSE)),"",VLOOKUP(F30,リスト!$K$7:$X$78,8,FALSE)))</f>
        <v/>
      </c>
      <c r="J30" s="135" t="str">
        <f>IF(F30="","",IF(ISNA(VLOOKUP(F30,リスト!$K$7:$X$78,4,FALSE)),"",VLOOKUP(F30,リスト!$K$7:$X$78,4,FALSE)))</f>
        <v/>
      </c>
      <c r="K30" s="159" t="str">
        <f>IF(F30="","",IF(AH30=0,"",AH30))</f>
        <v/>
      </c>
      <c r="L30" s="220">
        <v>64</v>
      </c>
      <c r="M30" s="193" t="s">
        <v>353</v>
      </c>
      <c r="N30" s="137">
        <v>4</v>
      </c>
      <c r="O30" s="157" t="str">
        <f t="shared" si="4"/>
        <v/>
      </c>
      <c r="P30" s="155"/>
      <c r="Q30" s="157" t="str">
        <f>IF(P30="","",IF(ISNA(VLOOKUP(P30,リスト!$K$7:$X$78,2,FALSE)),"",VLOOKUP(P30,リスト!$K$7:$X$78,2,FALSE)))</f>
        <v/>
      </c>
      <c r="R30" s="157" t="str">
        <f>IF(P30="","",IF(ISNA(VLOOKUP(P30,リスト!$K$7:$X$78,3,FALSE)),"",VLOOKUP(P30,リスト!$K$7:$X$78,3,FALSE)))</f>
        <v/>
      </c>
      <c r="S30" s="156" t="str">
        <f>IF(P30="","",IF(ISNA(VLOOKUP(P30,リスト!$K$7:$X$78,8,FALSE)),"",VLOOKUP(P30,リスト!$K$7:$X$78,8,FALSE)))</f>
        <v/>
      </c>
      <c r="T30" s="135" t="str">
        <f>IF(P30="","",IF(ISNA(VLOOKUP(P30,リスト!$K$7:$X$78,4,FALSE)),"",VLOOKUP(P30,リスト!$K$7:$X$78,4,FALSE)))</f>
        <v/>
      </c>
      <c r="U30" s="159" t="str">
        <f>IF(AO30="","",IF(AO30=0,"",AO30))</f>
        <v/>
      </c>
      <c r="AD30" s="224" t="str">
        <f>IF(F30="","",IF(ISNA(VLOOKUP(F30,リスト!$K$7:$X$78,13,FALSE)),"",VLOOKUP(F30,リスト!$K$7:$X$78,13,FALSE)))</f>
        <v/>
      </c>
      <c r="AE30" s="224" t="str">
        <f>IF(F30="","",IF(ISNA(VLOOKUP(F30,リスト!$K$7:$X$78,12,FALSE)),"",VLOOKUP(F30,リスト!$K$7:$X$78,12,FALSE)))</f>
        <v/>
      </c>
      <c r="AH30" s="225" t="str">
        <f>IF(F30="","",IF($K$18="","",$K$27))</f>
        <v/>
      </c>
      <c r="AK30" s="224" t="str">
        <f>IF(P30="","",IF(ISNA(VLOOKUP(P30,リスト!$K$7:$X$78,13,FALSE)),"",VLOOKUP(P30,リスト!$K$7:$X$78,13,FALSE)))</f>
        <v/>
      </c>
      <c r="AL30" s="224" t="str">
        <f>IF(P30="","",IF(ISNA(VLOOKUP(P30,リスト!$K$7:$X$78,12,FALSE)),"",VLOOKUP(P30,リスト!$K$7:$X$78,12,FALSE)))</f>
        <v/>
      </c>
      <c r="AO30" s="225" t="str">
        <f>IF(P30="","",IF($U$27="","",$U$27))</f>
        <v/>
      </c>
    </row>
    <row r="31" spans="2:41" ht="18.600000000000001" customHeight="1">
      <c r="B31" s="220">
        <v>35</v>
      </c>
      <c r="C31" s="189" t="s">
        <v>343</v>
      </c>
      <c r="D31" s="137">
        <v>5</v>
      </c>
      <c r="E31" s="157" t="str">
        <f>IF(F31="","",IF($F$27="","",$E$27))</f>
        <v/>
      </c>
      <c r="F31" s="155"/>
      <c r="G31" s="157" t="str">
        <f>IF(F31="","",IF(ISNA(VLOOKUP(F31,リスト!$K$7:$X$78,2,FALSE)),"",VLOOKUP(F31,リスト!$K$7:$X$78,2,FALSE)))</f>
        <v/>
      </c>
      <c r="H31" s="157" t="str">
        <f>IF(F31="","",IF(ISNA(VLOOKUP(F31,リスト!$K$7:$X$78,3,FALSE)),"",VLOOKUP(F31,リスト!$K$7:$X$78,3,FALSE)))</f>
        <v/>
      </c>
      <c r="I31" s="156" t="str">
        <f>IF(F31="","",IF(ISNA(VLOOKUP(F31,リスト!$K$7:$X$78,8,FALSE)),"",VLOOKUP(F31,リスト!$K$7:$X$78,8,FALSE)))</f>
        <v/>
      </c>
      <c r="J31" s="135" t="str">
        <f>IF(F31="","",IF(ISNA(VLOOKUP(F31,リスト!$K$7:$X$78,4,FALSE)),"",VLOOKUP(F31,リスト!$K$7:$X$78,4,FALSE)))</f>
        <v/>
      </c>
      <c r="K31" s="159" t="str">
        <f>IF(F31="","",IF(AH31=0,"",AH31))</f>
        <v/>
      </c>
      <c r="L31" s="220">
        <v>65</v>
      </c>
      <c r="M31" s="193" t="s">
        <v>343</v>
      </c>
      <c r="N31" s="137">
        <v>5</v>
      </c>
      <c r="O31" s="157" t="str">
        <f t="shared" si="4"/>
        <v/>
      </c>
      <c r="P31" s="155"/>
      <c r="Q31" s="157" t="str">
        <f>IF(P31="","",IF(ISNA(VLOOKUP(P31,リスト!$K$7:$X$78,2,FALSE)),"",VLOOKUP(P31,リスト!$K$7:$X$78,2,FALSE)))</f>
        <v/>
      </c>
      <c r="R31" s="157" t="str">
        <f>IF(P31="","",IF(ISNA(VLOOKUP(P31,リスト!$K$7:$X$78,3,FALSE)),"",VLOOKUP(P31,リスト!$K$7:$X$78,3,FALSE)))</f>
        <v/>
      </c>
      <c r="S31" s="156" t="str">
        <f>IF(P31="","",IF(ISNA(VLOOKUP(P31,リスト!$K$7:$X$78,8,FALSE)),"",VLOOKUP(P31,リスト!$K$7:$X$78,8,FALSE)))</f>
        <v/>
      </c>
      <c r="T31" s="135" t="str">
        <f>IF(P31="","",IF(ISNA(VLOOKUP(P31,リスト!$K$7:$X$78,4,FALSE)),"",VLOOKUP(P31,リスト!$K$7:$X$78,4,FALSE)))</f>
        <v/>
      </c>
      <c r="U31" s="159" t="str">
        <f>IF(AO31="","",IF(AO31=0,"",AO31))</f>
        <v/>
      </c>
      <c r="AD31" s="224" t="str">
        <f>IF(F31="","",IF(ISNA(VLOOKUP(F31,リスト!$K$7:$X$78,13,FALSE)),"",VLOOKUP(F31,リスト!$K$7:$X$78,13,FALSE)))</f>
        <v/>
      </c>
      <c r="AE31" s="224" t="str">
        <f>IF(F31="","",IF(ISNA(VLOOKUP(F31,リスト!$K$7:$X$78,12,FALSE)),"",VLOOKUP(F31,リスト!$K$7:$X$78,12,FALSE)))</f>
        <v/>
      </c>
      <c r="AH31" s="225" t="str">
        <f>IF(F31="","",IF($K$18="","",$K$27))</f>
        <v/>
      </c>
      <c r="AK31" s="224" t="str">
        <f>IF(P31="","",IF(ISNA(VLOOKUP(P31,リスト!$K$7:$X$78,13,FALSE)),"",VLOOKUP(P31,リスト!$K$7:$X$78,13,FALSE)))</f>
        <v/>
      </c>
      <c r="AL31" s="224" t="str">
        <f>IF(P31="","",IF(ISNA(VLOOKUP(P31,リスト!$K$7:$X$78,12,FALSE)),"",VLOOKUP(P31,リスト!$K$7:$X$78,12,FALSE)))</f>
        <v/>
      </c>
      <c r="AO31" s="225" t="str">
        <f>IF(P31="","",IF($U$27="","",$U$27))</f>
        <v/>
      </c>
    </row>
    <row r="32" spans="2:41" ht="18.600000000000001" customHeight="1">
      <c r="B32" s="220">
        <v>36</v>
      </c>
      <c r="C32" s="190"/>
      <c r="D32" s="137">
        <v>6</v>
      </c>
      <c r="E32" s="157" t="str">
        <f>IF(F32="","",IF($F$27="","",$E$27))</f>
        <v/>
      </c>
      <c r="F32" s="155"/>
      <c r="G32" s="157" t="str">
        <f>IF(F32="","",IF(ISNA(VLOOKUP(F32,リスト!$K$7:$X$78,2,FALSE)),"",VLOOKUP(F32,リスト!$K$7:$X$78,2,FALSE)))</f>
        <v/>
      </c>
      <c r="H32" s="157" t="str">
        <f>IF(F32="","",IF(ISNA(VLOOKUP(F32,リスト!$K$7:$X$78,3,FALSE)),"",VLOOKUP(F32,リスト!$K$7:$X$78,3,FALSE)))</f>
        <v/>
      </c>
      <c r="I32" s="156" t="str">
        <f>IF(F32="","",IF(ISNA(VLOOKUP(F32,リスト!$K$7:$X$78,8,FALSE)),"",VLOOKUP(F32,リスト!$K$7:$X$78,8,FALSE)))</f>
        <v/>
      </c>
      <c r="J32" s="135" t="str">
        <f>IF(F32="","",IF(ISNA(VLOOKUP(F32,リスト!$K$7:$X$78,4,FALSE)),"",VLOOKUP(F32,リスト!$K$7:$X$78,4,FALSE)))</f>
        <v/>
      </c>
      <c r="K32" s="159" t="str">
        <f>IF(F32="","",IF(AH32=0,"",AH32))</f>
        <v/>
      </c>
      <c r="L32" s="220">
        <v>66</v>
      </c>
      <c r="M32" s="194"/>
      <c r="N32" s="137">
        <v>6</v>
      </c>
      <c r="O32" s="157" t="str">
        <f t="shared" si="4"/>
        <v/>
      </c>
      <c r="P32" s="155"/>
      <c r="Q32" s="157" t="str">
        <f>IF(P32="","",IF(ISNA(VLOOKUP(P32,リスト!$K$7:$X$78,2,FALSE)),"",VLOOKUP(P32,リスト!$K$7:$X$78,2,FALSE)))</f>
        <v/>
      </c>
      <c r="R32" s="157" t="str">
        <f>IF(P32="","",IF(ISNA(VLOOKUP(P32,リスト!$K$7:$X$78,3,FALSE)),"",VLOOKUP(P32,リスト!$K$7:$X$78,3,FALSE)))</f>
        <v/>
      </c>
      <c r="S32" s="156" t="str">
        <f>IF(P32="","",IF(ISNA(VLOOKUP(P32,リスト!$K$7:$X$78,8,FALSE)),"",VLOOKUP(P32,リスト!$K$7:$X$78,8,FALSE)))</f>
        <v/>
      </c>
      <c r="T32" s="135" t="str">
        <f>IF(P32="","",IF(ISNA(VLOOKUP(P32,リスト!$K$7:$X$78,4,FALSE)),"",VLOOKUP(P32,リスト!$K$7:$X$78,4,FALSE)))</f>
        <v/>
      </c>
      <c r="U32" s="159" t="str">
        <f>IF(AO32="","",IF(AO32=0,"",AO32))</f>
        <v/>
      </c>
      <c r="AD32" s="224" t="str">
        <f>IF(F32="","",IF(ISNA(VLOOKUP(F32,リスト!$K$7:$X$78,13,FALSE)),"",VLOOKUP(F32,リスト!$K$7:$X$78,13,FALSE)))</f>
        <v/>
      </c>
      <c r="AE32" s="224" t="str">
        <f>IF(F32="","",IF(ISNA(VLOOKUP(F32,リスト!$K$7:$X$78,12,FALSE)),"",VLOOKUP(F32,リスト!$K$7:$X$78,12,FALSE)))</f>
        <v/>
      </c>
      <c r="AH32" s="225" t="str">
        <f>IF(F32="","",IF($K$18="","",$K$27))</f>
        <v/>
      </c>
      <c r="AK32" s="224" t="str">
        <f>IF(P32="","",IF(ISNA(VLOOKUP(P32,リスト!$K$7:$X$78,13,FALSE)),"",VLOOKUP(P32,リスト!$K$7:$X$78,13,FALSE)))</f>
        <v/>
      </c>
      <c r="AL32" s="224" t="str">
        <f>IF(P32="","",IF(ISNA(VLOOKUP(P32,リスト!$K$7:$X$78,12,FALSE)),"",VLOOKUP(P32,リスト!$K$7:$X$78,12,FALSE)))</f>
        <v/>
      </c>
      <c r="AO32" s="225" t="str">
        <f>IF(P32="","",IF($U$27="","",$U$27))</f>
        <v/>
      </c>
    </row>
    <row r="33" spans="2:41" ht="18.600000000000001" customHeight="1"/>
    <row r="34" spans="2:41" ht="18.600000000000001" customHeight="1"/>
    <row r="35" spans="2:41" ht="18.600000000000001" customHeight="1">
      <c r="E35" s="152" t="s">
        <v>333</v>
      </c>
      <c r="O35" s="160" t="s">
        <v>334</v>
      </c>
      <c r="AA35" s="191"/>
    </row>
    <row r="36" spans="2:41" ht="18.600000000000001" customHeight="1">
      <c r="E36" s="153" t="s">
        <v>242</v>
      </c>
      <c r="O36" s="154" t="s">
        <v>245</v>
      </c>
      <c r="AA36" s="191"/>
    </row>
    <row r="37" spans="2:41" ht="18.600000000000001" customHeight="1">
      <c r="C37" s="188"/>
      <c r="D37" s="196" t="s">
        <v>225</v>
      </c>
      <c r="E37" s="196" t="s">
        <v>238</v>
      </c>
      <c r="F37" s="196" t="s">
        <v>378</v>
      </c>
      <c r="G37" s="206" t="s">
        <v>204</v>
      </c>
      <c r="H37" s="206" t="s">
        <v>218</v>
      </c>
      <c r="I37" s="197" t="s">
        <v>354</v>
      </c>
      <c r="J37" s="196" t="s">
        <v>235</v>
      </c>
      <c r="K37" s="196" t="s">
        <v>229</v>
      </c>
      <c r="M37" s="192"/>
      <c r="N37" s="196" t="s">
        <v>225</v>
      </c>
      <c r="O37" s="196" t="s">
        <v>238</v>
      </c>
      <c r="P37" s="196" t="s">
        <v>378</v>
      </c>
      <c r="Q37" s="206" t="s">
        <v>204</v>
      </c>
      <c r="R37" s="206" t="s">
        <v>218</v>
      </c>
      <c r="S37" s="197" t="s">
        <v>354</v>
      </c>
      <c r="T37" s="196" t="s">
        <v>235</v>
      </c>
      <c r="U37" s="196" t="s">
        <v>229</v>
      </c>
      <c r="AA37" s="191"/>
      <c r="AD37" s="228" t="s">
        <v>237</v>
      </c>
      <c r="AE37" s="228" t="s">
        <v>234</v>
      </c>
      <c r="AF37" s="221" t="str">
        <f>IF(F47="","A","")</f>
        <v>A</v>
      </c>
      <c r="AK37" s="228" t="s">
        <v>237</v>
      </c>
      <c r="AL37" s="228" t="s">
        <v>234</v>
      </c>
      <c r="AM37" s="221" t="str">
        <f>IF(P47="","A","")</f>
        <v>A</v>
      </c>
    </row>
    <row r="38" spans="2:41" ht="18.600000000000001" customHeight="1">
      <c r="B38" s="220">
        <v>11</v>
      </c>
      <c r="C38" s="189" t="s">
        <v>348</v>
      </c>
      <c r="D38" s="137">
        <v>1</v>
      </c>
      <c r="E38" s="157" t="str">
        <f>IF(F38="","",IF($AF$47=0,$AE$38,IF($AF$47=1,$AG$38,"")))</f>
        <v/>
      </c>
      <c r="F38" s="155"/>
      <c r="G38" s="157" t="str">
        <f>IF(F38="","",IF(ISNA(VLOOKUP(F38,リスト!$K$7:$X$78,2,FALSE)),"",VLOOKUP(F38,リスト!$K$7:$X$78,2,FALSE)))</f>
        <v/>
      </c>
      <c r="H38" s="157" t="str">
        <f>IF(F38="","",IF(ISNA(VLOOKUP(F38,リスト!$K$7:$X$78,3,FALSE)),"",VLOOKUP(F38,リスト!$K$7:$X$78,3,FALSE)))</f>
        <v/>
      </c>
      <c r="I38" s="156" t="str">
        <f>IF(F38="","",IF(ISNA(VLOOKUP(F38,リスト!$K$7:$X$78,8,FALSE)),"",VLOOKUP(F38,リスト!$K$7:$X$78,8,FALSE)))</f>
        <v/>
      </c>
      <c r="J38" s="135" t="str">
        <f>IF(F38="","",IF(ISNA(VLOOKUP(F38,リスト!$K$7:$X$78,4,FALSE)),"",VLOOKUP(F38,リスト!$K$7:$X$78,4,FALSE)))</f>
        <v/>
      </c>
      <c r="K38" s="158"/>
      <c r="L38" s="220">
        <v>41</v>
      </c>
      <c r="M38" s="193" t="s">
        <v>348</v>
      </c>
      <c r="N38" s="137">
        <v>1</v>
      </c>
      <c r="O38" s="157" t="str">
        <f>IF(P38="","",IF($AM$47=0,$AL$38,IF($AM$39=1,$AN$38,"")))</f>
        <v/>
      </c>
      <c r="P38" s="155"/>
      <c r="Q38" s="157" t="str">
        <f>IF(P38="","",IF(ISNA(VLOOKUP(P38,リスト!$K$7:$X$78,2,FALSE)),"",VLOOKUP(P38,リスト!$K$7:$X$78,2,FALSE)))</f>
        <v/>
      </c>
      <c r="R38" s="157" t="str">
        <f>IF(P38="","",IF(ISNA(VLOOKUP(P38,リスト!$K$7:$X$78,3,FALSE)),"",VLOOKUP(P38,リスト!$K$7:$X$78,3,FALSE)))</f>
        <v/>
      </c>
      <c r="S38" s="156" t="str">
        <f>IF(P38="","",IF(ISNA(VLOOKUP(P38,リスト!$K$7:$X$78,8,FALSE)),"",VLOOKUP(P38,リスト!$K$7:$X$78,8,FALSE)))</f>
        <v/>
      </c>
      <c r="T38" s="135" t="str">
        <f>IF(P38="","",IF(ISNA(VLOOKUP(P38,リスト!$K$7:$X$78,4,FALSE)),"",VLOOKUP(P38,リスト!$K$7:$X$78,4,FALSE)))</f>
        <v/>
      </c>
      <c r="U38" s="158"/>
      <c r="AA38" s="191"/>
      <c r="AD38" s="223" t="str">
        <f>IF($F$38="","",IF(ISNA(VLOOKUP($F$38,リスト!$K$7:$X$78,13,FALSE)),"",VLOOKUP($F$38,リスト!$K$7:$X$78,13,FALSE)))</f>
        <v/>
      </c>
      <c r="AE38" s="223" t="str">
        <f>IF($F$38="","",IF(ISNA(VLOOKUP($F$38,リスト!$K$7:$X$78,12,FALSE)),"",VLOOKUP($F$38,リスト!$K$7:$X$78,12,FALSE)))</f>
        <v/>
      </c>
      <c r="AF38" s="221" t="s">
        <v>239</v>
      </c>
      <c r="AG38" s="221" t="str">
        <f>CONCATENATE(AE47,AF38)</f>
        <v>A</v>
      </c>
      <c r="AK38" s="224" t="str">
        <f>IF(P38="","",IF(ISNA(VLOOKUP($P38,リスト!$K$7:$X$78,13,FALSE)),"",VLOOKUP(P38,リスト!$K$7:$X$78,13,FALSE)))</f>
        <v/>
      </c>
      <c r="AL38" s="224" t="str">
        <f>IF(P38="","",IF(ISNA(VLOOKUP(P38,リスト!$K$7:$X$78,12,FALSE)),"",VLOOKUP(P38,リスト!$K$7:$X$78,12,FALSE)))</f>
        <v/>
      </c>
      <c r="AM38" s="221" t="s">
        <v>239</v>
      </c>
      <c r="AN38" s="221" t="str">
        <f>CONCATENATE(AL47,AM38)</f>
        <v>A</v>
      </c>
    </row>
    <row r="39" spans="2:41" ht="18.600000000000001" customHeight="1">
      <c r="B39" s="220">
        <v>12</v>
      </c>
      <c r="C39" s="189" t="s">
        <v>347</v>
      </c>
      <c r="D39" s="137">
        <v>2</v>
      </c>
      <c r="E39" s="157" t="str">
        <f t="shared" ref="E39:E43" si="6">IF(F39="","",IF($AF$47=0,$AE$38,IF($AF$47=1,$AG$38,"")))</f>
        <v/>
      </c>
      <c r="F39" s="155"/>
      <c r="G39" s="157" t="str">
        <f>IF(F39="","",IF(ISNA(VLOOKUP(F39,リスト!$K$7:$X$78,2,FALSE)),"",VLOOKUP(F39,リスト!$K$7:$X$78,2,FALSE)))</f>
        <v/>
      </c>
      <c r="H39" s="157" t="str">
        <f>IF(F39="","",IF(ISNA(VLOOKUP(F39,リスト!$K$7:$X$78,3,FALSE)),"",VLOOKUP(F39,リスト!$K$7:$X$78,3,FALSE)))</f>
        <v/>
      </c>
      <c r="I39" s="156" t="str">
        <f>IF(F39="","",IF(ISNA(VLOOKUP(F39,リスト!$K$7:$X$78,8,FALSE)),"",VLOOKUP(F39,リスト!$K$7:$X$78,8,FALSE)))</f>
        <v/>
      </c>
      <c r="J39" s="135" t="str">
        <f>IF(F39="","",IF(ISNA(VLOOKUP(F39,リスト!$K$7:$X$78,4,FALSE)),"",VLOOKUP(F39,リスト!$K$7:$X$78,4,FALSE)))</f>
        <v/>
      </c>
      <c r="K39" s="159" t="str">
        <f>IF(F39="","",IF(AH39=0,"",AH39))</f>
        <v/>
      </c>
      <c r="L39" s="220">
        <v>42</v>
      </c>
      <c r="M39" s="193" t="s">
        <v>347</v>
      </c>
      <c r="N39" s="137">
        <v>2</v>
      </c>
      <c r="O39" s="157" t="str">
        <f t="shared" ref="O39:O43" si="7">IF(P39="","",IF($AM$47=0,$AL$38,IF($AM$39=1,$AN$38,"")))</f>
        <v/>
      </c>
      <c r="P39" s="155"/>
      <c r="Q39" s="157" t="str">
        <f>IF(P39="","",IF(ISNA(VLOOKUP(P39,リスト!$K$7:$X$78,2,FALSE)),"",VLOOKUP(P39,リスト!$K$7:$X$78,2,FALSE)))</f>
        <v/>
      </c>
      <c r="R39" s="157" t="str">
        <f>IF(P39="","",IF(ISNA(VLOOKUP(P39,リスト!$K$7:$X$78,3,FALSE)),"",VLOOKUP(P39,リスト!$K$7:$X$78,3,FALSE)))</f>
        <v/>
      </c>
      <c r="S39" s="156" t="str">
        <f>IF(P39="","",IF(ISNA(VLOOKUP(P39,リスト!$K$7:$X$78,8,FALSE)),"",VLOOKUP(P39,リスト!$K$7:$X$78,8,FALSE)))</f>
        <v/>
      </c>
      <c r="T39" s="135" t="str">
        <f>IF(P39="","",IF(ISNA(VLOOKUP(P39,リスト!$K$7:$X$78,4,FALSE)),"",VLOOKUP(P39,リスト!$K$7:$X$78,4,FALSE)))</f>
        <v/>
      </c>
      <c r="U39" s="159" t="str">
        <f>IF(P39="","",IF(AO39=0,"",AO39))</f>
        <v/>
      </c>
      <c r="AA39" s="175"/>
      <c r="AD39" s="223" t="str">
        <f>IF($F$38="","",IF(ISNA(VLOOKUP($F$38,リスト!$K$7:$X$78,13,FALSE)),"",VLOOKUP($F$38,リスト!$K$7:$X$78,13,FALSE)))</f>
        <v/>
      </c>
      <c r="AE39" s="223" t="str">
        <f>IF($F$38="","",IF(ISNA(VLOOKUP($F$38,リスト!$K$7:$X$78,12,FALSE)),"",VLOOKUP($F$38,リスト!$K$7:$X$78,12,FALSE)))</f>
        <v/>
      </c>
      <c r="AF39" s="221">
        <f>COUNTA(F38)</f>
        <v>0</v>
      </c>
      <c r="AH39" s="225" t="str">
        <f>IF(F39="","",IF($K$38="","",$K$38))</f>
        <v/>
      </c>
      <c r="AK39" s="224" t="str">
        <f>IF(P39="","",IF(ISNA(VLOOKUP($P39,リスト!$K$7:$X$78,13,FALSE)),"",VLOOKUP(P39,リスト!$K$7:$X$78,13,FALSE)))</f>
        <v/>
      </c>
      <c r="AL39" s="224" t="str">
        <f>IF(P39="","",IF(ISNA(VLOOKUP(P39,リスト!$K$7:$X$78,12,FALSE)),"",VLOOKUP(P39,リスト!$K$7:$X$78,12,FALSE)))</f>
        <v/>
      </c>
      <c r="AM39" s="221">
        <f>COUNTA(P38)</f>
        <v>0</v>
      </c>
      <c r="AO39" s="226" t="str">
        <f>IF(P39="","",IF($U$38="","",$U$38))</f>
        <v/>
      </c>
    </row>
    <row r="40" spans="2:41" ht="18.600000000000001" customHeight="1">
      <c r="B40" s="220">
        <v>13</v>
      </c>
      <c r="C40" s="189" t="s">
        <v>345</v>
      </c>
      <c r="D40" s="137">
        <v>3</v>
      </c>
      <c r="E40" s="157" t="str">
        <f t="shared" si="6"/>
        <v/>
      </c>
      <c r="F40" s="155"/>
      <c r="G40" s="157" t="str">
        <f>IF(F40="","",IF(ISNA(VLOOKUP(F40,リスト!$K$7:$X$78,2,FALSE)),"",VLOOKUP(F40,リスト!$K$7:$X$78,2,FALSE)))</f>
        <v/>
      </c>
      <c r="H40" s="157" t="str">
        <f>IF(F40="","",IF(ISNA(VLOOKUP(F40,リスト!$K$7:$X$78,3,FALSE)),"",VLOOKUP(F40,リスト!$K$7:$X$78,3,FALSE)))</f>
        <v/>
      </c>
      <c r="I40" s="156" t="str">
        <f>IF(F40="","",IF(ISNA(VLOOKUP(F40,リスト!$K$7:$X$78,8,FALSE)),"",VLOOKUP(F40,リスト!$K$7:$X$78,8,FALSE)))</f>
        <v/>
      </c>
      <c r="J40" s="135" t="str">
        <f>IF(F40="","",IF(ISNA(VLOOKUP(F40,リスト!$K$7:$X$78,4,FALSE)),"",VLOOKUP(F40,リスト!$K$7:$X$78,4,FALSE)))</f>
        <v/>
      </c>
      <c r="K40" s="159" t="str">
        <f>IF(F40="","",IF(AH40=0,"",AH40))</f>
        <v/>
      </c>
      <c r="L40" s="220">
        <v>43</v>
      </c>
      <c r="M40" s="193" t="s">
        <v>345</v>
      </c>
      <c r="N40" s="137">
        <v>3</v>
      </c>
      <c r="O40" s="157" t="str">
        <f t="shared" si="7"/>
        <v/>
      </c>
      <c r="P40" s="155"/>
      <c r="Q40" s="157" t="str">
        <f>IF(P40="","",IF(ISNA(VLOOKUP(P40,リスト!$K$7:$X$78,2,FALSE)),"",VLOOKUP(P40,リスト!$K$7:$X$78,2,FALSE)))</f>
        <v/>
      </c>
      <c r="R40" s="157" t="str">
        <f>IF(P40="","",IF(ISNA(VLOOKUP(P40,リスト!$K$7:$X$78,3,FALSE)),"",VLOOKUP(P40,リスト!$K$7:$X$78,3,FALSE)))</f>
        <v/>
      </c>
      <c r="S40" s="156" t="str">
        <f>IF(P40="","",IF(ISNA(VLOOKUP(P40,リスト!$K$7:$X$78,8,FALSE)),"",VLOOKUP(P40,リスト!$K$7:$X$78,8,FALSE)))</f>
        <v/>
      </c>
      <c r="T40" s="135" t="str">
        <f>IF(P40="","",IF(ISNA(VLOOKUP(P40,リスト!$K$7:$X$78,4,FALSE)),"",VLOOKUP(P40,リスト!$K$7:$X$78,4,FALSE)))</f>
        <v/>
      </c>
      <c r="U40" s="159" t="str">
        <f>IF(P40="","",IF(AO40=0,"",AO40))</f>
        <v/>
      </c>
      <c r="AA40" s="175"/>
      <c r="AD40" s="223" t="str">
        <f>IF($F$38="","",IF(ISNA(VLOOKUP($F$38,リスト!$K$7:$X$78,13,FALSE)),"",VLOOKUP($F$38,リスト!$K$7:$X$78,13,FALSE)))</f>
        <v/>
      </c>
      <c r="AE40" s="223" t="str">
        <f>IF($F$38="","",IF(ISNA(VLOOKUP($F$38,リスト!$K$7:$X$78,12,FALSE)),"",VLOOKUP($F$38,リスト!$K$7:$X$78,12,FALSE)))</f>
        <v/>
      </c>
      <c r="AH40" s="225" t="str">
        <f t="shared" ref="AH40:AH43" si="8">IF(F40="","",IF($K$38="","",$K$38))</f>
        <v/>
      </c>
      <c r="AK40" s="224" t="str">
        <f>IF(P40="","",IF(ISNA(VLOOKUP($P40,リスト!$K$7:$X$78,13,FALSE)),"",VLOOKUP(P40,リスト!$K$7:$X$78,13,FALSE)))</f>
        <v/>
      </c>
      <c r="AL40" s="224" t="str">
        <f>IF(P40="","",IF(ISNA(VLOOKUP(P40,リスト!$K$7:$X$78,12,FALSE)),"",VLOOKUP(P40,リスト!$K$7:$X$78,12,FALSE)))</f>
        <v/>
      </c>
      <c r="AO40" s="226" t="str">
        <f t="shared" ref="AO40:AO43" si="9">IF(P40="","",IF($U$38="","",$U$38))</f>
        <v/>
      </c>
    </row>
    <row r="41" spans="2:41" ht="18.600000000000001" customHeight="1">
      <c r="B41" s="220">
        <v>14</v>
      </c>
      <c r="C41" s="189" t="s">
        <v>344</v>
      </c>
      <c r="D41" s="137">
        <v>4</v>
      </c>
      <c r="E41" s="157" t="str">
        <f t="shared" si="6"/>
        <v/>
      </c>
      <c r="F41" s="155"/>
      <c r="G41" s="157" t="str">
        <f>IF(F41="","",IF(ISNA(VLOOKUP(F41,リスト!$K$7:$X$78,2,FALSE)),"",VLOOKUP(F41,リスト!$K$7:$X$78,2,FALSE)))</f>
        <v/>
      </c>
      <c r="H41" s="157" t="str">
        <f>IF(F41="","",IF(ISNA(VLOOKUP(F41,リスト!$K$7:$X$78,3,FALSE)),"",VLOOKUP(F41,リスト!$K$7:$X$78,3,FALSE)))</f>
        <v/>
      </c>
      <c r="I41" s="156" t="str">
        <f>IF(F41="","",IF(ISNA(VLOOKUP(F41,リスト!$K$7:$X$78,8,FALSE)),"",VLOOKUP(F41,リスト!$K$7:$X$78,8,FALSE)))</f>
        <v/>
      </c>
      <c r="J41" s="135" t="str">
        <f>IF(F41="","",IF(ISNA(VLOOKUP(F41,リスト!$K$7:$X$78,4,FALSE)),"",VLOOKUP(F41,リスト!$K$7:$X$78,4,FALSE)))</f>
        <v/>
      </c>
      <c r="K41" s="159" t="str">
        <f>IF(F41="","",IF(AH41=0,"",AH41))</f>
        <v/>
      </c>
      <c r="L41" s="220">
        <v>44</v>
      </c>
      <c r="M41" s="193" t="s">
        <v>353</v>
      </c>
      <c r="N41" s="137">
        <v>4</v>
      </c>
      <c r="O41" s="157" t="str">
        <f t="shared" si="7"/>
        <v/>
      </c>
      <c r="P41" s="155"/>
      <c r="Q41" s="157" t="str">
        <f>IF(P41="","",IF(ISNA(VLOOKUP(P41,リスト!$K$7:$X$78,2,FALSE)),"",VLOOKUP(P41,リスト!$K$7:$X$78,2,FALSE)))</f>
        <v/>
      </c>
      <c r="R41" s="157" t="str">
        <f>IF(P41="","",IF(ISNA(VLOOKUP(P41,リスト!$K$7:$X$78,3,FALSE)),"",VLOOKUP(P41,リスト!$K$7:$X$78,3,FALSE)))</f>
        <v/>
      </c>
      <c r="S41" s="156" t="str">
        <f>IF(P41="","",IF(ISNA(VLOOKUP(P41,リスト!$K$7:$X$78,8,FALSE)),"",VLOOKUP(P41,リスト!$K$7:$X$78,8,FALSE)))</f>
        <v/>
      </c>
      <c r="T41" s="135" t="str">
        <f>IF(P41="","",IF(ISNA(VLOOKUP(P41,リスト!$K$7:$X$78,4,FALSE)),"",VLOOKUP(P41,リスト!$K$7:$X$78,4,FALSE)))</f>
        <v/>
      </c>
      <c r="U41" s="159" t="str">
        <f>IF(P41="","",IF(AO41=0,"",AO41))</f>
        <v/>
      </c>
      <c r="AA41" s="175"/>
      <c r="AD41" s="223" t="str">
        <f>IF($F$38="","",IF(ISNA(VLOOKUP($F$38,リスト!$K$7:$X$78,13,FALSE)),"",VLOOKUP($F$38,リスト!$K$7:$X$78,13,FALSE)))</f>
        <v/>
      </c>
      <c r="AE41" s="223" t="str">
        <f>IF($F$38="","",IF(ISNA(VLOOKUP($F$38,リスト!$K$7:$X$78,12,FALSE)),"",VLOOKUP($F$38,リスト!$K$7:$X$78,12,FALSE)))</f>
        <v/>
      </c>
      <c r="AH41" s="225" t="str">
        <f t="shared" si="8"/>
        <v/>
      </c>
      <c r="AK41" s="224" t="str">
        <f>IF(P41="","",IF(ISNA(VLOOKUP($P41,リスト!$K$7:$X$78,13,FALSE)),"",VLOOKUP(P41,リスト!$K$7:$X$78,13,FALSE)))</f>
        <v/>
      </c>
      <c r="AL41" s="224" t="str">
        <f>IF(P41="","",IF(ISNA(VLOOKUP(P41,リスト!$K$7:$X$78,12,FALSE)),"",VLOOKUP(P41,リスト!$K$7:$X$78,12,FALSE)))</f>
        <v/>
      </c>
      <c r="AO41" s="226" t="str">
        <f t="shared" si="9"/>
        <v/>
      </c>
    </row>
    <row r="42" spans="2:41" ht="18.600000000000001" customHeight="1">
      <c r="B42" s="220">
        <v>15</v>
      </c>
      <c r="C42" s="189" t="s">
        <v>343</v>
      </c>
      <c r="D42" s="137">
        <v>5</v>
      </c>
      <c r="E42" s="157" t="str">
        <f t="shared" si="6"/>
        <v/>
      </c>
      <c r="F42" s="155"/>
      <c r="G42" s="157" t="str">
        <f>IF(F42="","",IF(ISNA(VLOOKUP(F42,リスト!$K$7:$X$78,2,FALSE)),"",VLOOKUP(F42,リスト!$K$7:$X$78,2,FALSE)))</f>
        <v/>
      </c>
      <c r="H42" s="157" t="str">
        <f>IF(F42="","",IF(ISNA(VLOOKUP(F42,リスト!$K$7:$X$78,3,FALSE)),"",VLOOKUP(F42,リスト!$K$7:$X$78,3,FALSE)))</f>
        <v/>
      </c>
      <c r="I42" s="156" t="str">
        <f>IF(F42="","",IF(ISNA(VLOOKUP(F42,リスト!$K$7:$X$78,8,FALSE)),"",VLOOKUP(F42,リスト!$K$7:$X$78,8,FALSE)))</f>
        <v/>
      </c>
      <c r="J42" s="135" t="str">
        <f>IF(F42="","",IF(ISNA(VLOOKUP(F42,リスト!$K$7:$X$78,4,FALSE)),"",VLOOKUP(F42,リスト!$K$7:$X$78,4,FALSE)))</f>
        <v/>
      </c>
      <c r="K42" s="159" t="str">
        <f>IF(F42="","",IF(AH42=0,"",AH42))</f>
        <v/>
      </c>
      <c r="L42" s="220">
        <v>45</v>
      </c>
      <c r="M42" s="193" t="s">
        <v>343</v>
      </c>
      <c r="N42" s="137">
        <v>5</v>
      </c>
      <c r="O42" s="157" t="str">
        <f t="shared" si="7"/>
        <v/>
      </c>
      <c r="P42" s="155"/>
      <c r="Q42" s="157" t="str">
        <f>IF(P42="","",IF(ISNA(VLOOKUP(P42,リスト!$K$7:$X$78,2,FALSE)),"",VLOOKUP(P42,リスト!$K$7:$X$78,2,FALSE)))</f>
        <v/>
      </c>
      <c r="R42" s="157" t="str">
        <f>IF(P42="","",IF(ISNA(VLOOKUP(P42,リスト!$K$7:$X$78,3,FALSE)),"",VLOOKUP(P42,リスト!$K$7:$X$78,3,FALSE)))</f>
        <v/>
      </c>
      <c r="S42" s="156" t="str">
        <f>IF(P42="","",IF(ISNA(VLOOKUP(P42,リスト!$K$7:$X$78,8,FALSE)),"",VLOOKUP(P42,リスト!$K$7:$X$78,8,FALSE)))</f>
        <v/>
      </c>
      <c r="T42" s="135" t="str">
        <f>IF(P42="","",IF(ISNA(VLOOKUP(P42,リスト!$K$7:$X$78,4,FALSE)),"",VLOOKUP(P42,リスト!$K$7:$X$78,4,FALSE)))</f>
        <v/>
      </c>
      <c r="U42" s="159" t="str">
        <f>IF(P42="","",IF(AO42=0,"",AO42))</f>
        <v/>
      </c>
      <c r="AA42" s="175"/>
      <c r="AD42" s="223" t="str">
        <f>IF($F$38="","",IF(ISNA(VLOOKUP($F$38,リスト!$K$7:$X$78,13,FALSE)),"",VLOOKUP($F$38,リスト!$K$7:$X$78,13,FALSE)))</f>
        <v/>
      </c>
      <c r="AE42" s="223" t="str">
        <f>IF($F$38="","",IF(ISNA(VLOOKUP($F$38,リスト!$K$7:$X$78,12,FALSE)),"",VLOOKUP($F$38,リスト!$K$7:$X$78,12,FALSE)))</f>
        <v/>
      </c>
      <c r="AH42" s="225" t="str">
        <f t="shared" si="8"/>
        <v/>
      </c>
      <c r="AK42" s="224" t="str">
        <f>IF(P42="","",IF(ISNA(VLOOKUP($P42,リスト!$K$7:$X$78,13,FALSE)),"",VLOOKUP(P42,リスト!$K$7:$X$78,13,FALSE)))</f>
        <v/>
      </c>
      <c r="AL42" s="224" t="str">
        <f>IF(P42="","",IF(ISNA(VLOOKUP(P42,リスト!$K$7:$X$78,12,FALSE)),"",VLOOKUP(P42,リスト!$K$7:$X$78,12,FALSE)))</f>
        <v/>
      </c>
      <c r="AO42" s="226" t="str">
        <f t="shared" si="9"/>
        <v/>
      </c>
    </row>
    <row r="43" spans="2:41" ht="18.600000000000001" customHeight="1">
      <c r="B43" s="220">
        <v>16</v>
      </c>
      <c r="C43" s="190"/>
      <c r="D43" s="137">
        <v>6</v>
      </c>
      <c r="E43" s="157" t="str">
        <f t="shared" si="6"/>
        <v/>
      </c>
      <c r="F43" s="155"/>
      <c r="G43" s="157" t="str">
        <f>IF(F43="","",IF(ISNA(VLOOKUP(F43,リスト!$K$7:$X$78,2,FALSE)),"",VLOOKUP(F43,リスト!$K$7:$X$78,2,FALSE)))</f>
        <v/>
      </c>
      <c r="H43" s="157" t="str">
        <f>IF(F43="","",IF(ISNA(VLOOKUP(F43,リスト!$K$7:$X$78,3,FALSE)),"",VLOOKUP(F43,リスト!$K$7:$X$78,3,FALSE)))</f>
        <v/>
      </c>
      <c r="I43" s="156" t="str">
        <f>IF(F43="","",IF(ISNA(VLOOKUP(F43,リスト!$K$7:$X$78,8,FALSE)),"",VLOOKUP(F43,リスト!$K$7:$X$78,8,FALSE)))</f>
        <v/>
      </c>
      <c r="J43" s="135" t="str">
        <f>IF(F43="","",IF(ISNA(VLOOKUP(F43,リスト!$K$7:$X$78,4,FALSE)),"",VLOOKUP(F43,リスト!$K$7:$X$78,4,FALSE)))</f>
        <v/>
      </c>
      <c r="K43" s="159" t="str">
        <f>IF(F43="","",IF(AH43=0,"",AH43))</f>
        <v/>
      </c>
      <c r="L43" s="220">
        <v>46</v>
      </c>
      <c r="M43" s="194"/>
      <c r="N43" s="137">
        <v>6</v>
      </c>
      <c r="O43" s="157" t="str">
        <f t="shared" si="7"/>
        <v/>
      </c>
      <c r="P43" s="155"/>
      <c r="Q43" s="157" t="str">
        <f>IF(P43="","",IF(ISNA(VLOOKUP(P43,リスト!$K$7:$X$78,2,FALSE)),"",VLOOKUP(P43,リスト!$K$7:$X$78,2,FALSE)))</f>
        <v/>
      </c>
      <c r="R43" s="157" t="str">
        <f>IF(P43="","",IF(ISNA(VLOOKUP(P43,リスト!$K$7:$X$78,3,FALSE)),"",VLOOKUP(P43,リスト!$K$7:$X$78,3,FALSE)))</f>
        <v/>
      </c>
      <c r="S43" s="156" t="str">
        <f>IF(P43="","",IF(ISNA(VLOOKUP(P43,リスト!$K$7:$X$78,8,FALSE)),"",VLOOKUP(P43,リスト!$K$7:$X$78,8,FALSE)))</f>
        <v/>
      </c>
      <c r="T43" s="135" t="str">
        <f>IF(P43="","",IF(ISNA(VLOOKUP(P43,リスト!$K$7:$X$78,4,FALSE)),"",VLOOKUP(P43,リスト!$K$7:$X$78,4,FALSE)))</f>
        <v/>
      </c>
      <c r="U43" s="159" t="str">
        <f>IF(P43="","",IF(AO43=0,"",AO43))</f>
        <v/>
      </c>
      <c r="AA43" s="175"/>
      <c r="AD43" s="223" t="str">
        <f>IF($F$38="","",IF(ISNA(VLOOKUP($F$38,リスト!$K$7:$X$78,13,FALSE)),"",VLOOKUP($F$38,リスト!$K$7:$X$78,13,FALSE)))</f>
        <v/>
      </c>
      <c r="AE43" s="223" t="str">
        <f>IF($F$38="","",IF(ISNA(VLOOKUP($F$38,リスト!$K$7:$X$78,12,FALSE)),"",VLOOKUP($F$38,リスト!$K$7:$X$78,12,FALSE)))</f>
        <v/>
      </c>
      <c r="AH43" s="225" t="str">
        <f t="shared" si="8"/>
        <v/>
      </c>
      <c r="AK43" s="224" t="str">
        <f>IF(P43="","",IF(ISNA(VLOOKUP($P43,リスト!$K$7:$X$78,13,FALSE)),"",VLOOKUP(P43,リスト!$K$7:$X$78,13,FALSE)))</f>
        <v/>
      </c>
      <c r="AL43" s="224" t="str">
        <f>IF(P43="","",IF(ISNA(VLOOKUP(P43,リスト!$K$7:$X$78,12,FALSE)),"",VLOOKUP(P43,リスト!$K$7:$X$78,12,FALSE)))</f>
        <v/>
      </c>
      <c r="AO43" s="226" t="str">
        <f t="shared" si="9"/>
        <v/>
      </c>
    </row>
    <row r="44" spans="2:41" ht="18.600000000000001" customHeight="1">
      <c r="E44" s="46"/>
      <c r="F44" s="46"/>
      <c r="G44" s="207"/>
      <c r="H44" s="207"/>
      <c r="I44" s="46"/>
      <c r="J44" s="46"/>
      <c r="K44" s="46"/>
      <c r="M44" s="191"/>
      <c r="AA44" s="191"/>
      <c r="AD44" s="227"/>
      <c r="AE44" s="227"/>
    </row>
    <row r="45" spans="2:41" ht="18.600000000000001" customHeight="1">
      <c r="E45" s="153" t="s">
        <v>243</v>
      </c>
      <c r="M45" s="191"/>
      <c r="O45" s="154" t="s">
        <v>246</v>
      </c>
      <c r="AA45" s="191"/>
    </row>
    <row r="46" spans="2:41" ht="18.600000000000001" customHeight="1">
      <c r="C46" s="188"/>
      <c r="D46" s="196" t="s">
        <v>225</v>
      </c>
      <c r="E46" s="196" t="s">
        <v>238</v>
      </c>
      <c r="F46" s="196" t="s">
        <v>378</v>
      </c>
      <c r="G46" s="206" t="s">
        <v>204</v>
      </c>
      <c r="H46" s="206" t="s">
        <v>218</v>
      </c>
      <c r="I46" s="197" t="s">
        <v>354</v>
      </c>
      <c r="J46" s="196" t="s">
        <v>235</v>
      </c>
      <c r="K46" s="196" t="s">
        <v>229</v>
      </c>
      <c r="M46" s="192"/>
      <c r="N46" s="196" t="s">
        <v>225</v>
      </c>
      <c r="O46" s="196" t="s">
        <v>238</v>
      </c>
      <c r="P46" s="196" t="s">
        <v>378</v>
      </c>
      <c r="Q46" s="206" t="s">
        <v>204</v>
      </c>
      <c r="R46" s="206" t="s">
        <v>218</v>
      </c>
      <c r="S46" s="197" t="s">
        <v>354</v>
      </c>
      <c r="T46" s="196" t="s">
        <v>235</v>
      </c>
      <c r="U46" s="196" t="s">
        <v>229</v>
      </c>
      <c r="AA46" s="191"/>
      <c r="AD46" s="228" t="s">
        <v>237</v>
      </c>
      <c r="AE46" s="228" t="s">
        <v>234</v>
      </c>
      <c r="AF46" s="221" t="s">
        <v>240</v>
      </c>
      <c r="AK46" s="228" t="s">
        <v>237</v>
      </c>
      <c r="AL46" s="228" t="s">
        <v>234</v>
      </c>
      <c r="AM46" s="221" t="s">
        <v>240</v>
      </c>
    </row>
    <row r="47" spans="2:41" ht="18.600000000000001" customHeight="1">
      <c r="B47" s="220">
        <v>21</v>
      </c>
      <c r="C47" s="189" t="s">
        <v>348</v>
      </c>
      <c r="D47" s="137">
        <v>1</v>
      </c>
      <c r="E47" s="157" t="str">
        <f>IF(F47="","",CONCATENATE($AE$47,$AF$46))</f>
        <v/>
      </c>
      <c r="F47" s="155"/>
      <c r="G47" s="157" t="str">
        <f>IF(F47="","",IF(ISNA(VLOOKUP(F47,リスト!$K$7:$X$78,2,FALSE)),"",VLOOKUP(F47,リスト!$K$7:$X$78,2,FALSE)))</f>
        <v/>
      </c>
      <c r="H47" s="157" t="str">
        <f>IF(F47="","",IF(ISNA(VLOOKUP(F47,リスト!$K$7:$X$78,3,FALSE)),"",VLOOKUP(F47,リスト!$K$7:$X$78,3,FALSE)))</f>
        <v/>
      </c>
      <c r="I47" s="156" t="str">
        <f>IF(F47="","",IF(ISNA(VLOOKUP(F47,リスト!$K$7:$X$78,8,FALSE)),"",VLOOKUP(F47,リスト!$K$7:$X$78,8,FALSE)))</f>
        <v/>
      </c>
      <c r="J47" s="135" t="str">
        <f>IF(F47="","",IF(ISNA(VLOOKUP(F47,リスト!$K$7:$X$78,4,FALSE)),"",VLOOKUP(F47,リスト!$K$7:$X$78,4,FALSE)))</f>
        <v/>
      </c>
      <c r="K47" s="158"/>
      <c r="L47" s="220">
        <v>51</v>
      </c>
      <c r="M47" s="193" t="s">
        <v>348</v>
      </c>
      <c r="N47" s="137">
        <v>1</v>
      </c>
      <c r="O47" s="157" t="str">
        <f>IF(P47="","",CONCATENATE($AL$47,$AM$46))</f>
        <v/>
      </c>
      <c r="P47" s="155"/>
      <c r="Q47" s="157" t="str">
        <f>IF(P47="","",IF(ISNA(VLOOKUP(P47,リスト!$K$7:$X$78,2,FALSE)),"",VLOOKUP(P47,リスト!$K$7:$X$78,2,FALSE)))</f>
        <v/>
      </c>
      <c r="R47" s="157" t="str">
        <f>IF(P47="","",IF(ISNA(VLOOKUP(P47,リスト!$K$7:$X$78,3,FALSE)),"",VLOOKUP(P47,リスト!$K$7:$X$78,3,FALSE)))</f>
        <v/>
      </c>
      <c r="S47" s="156" t="str">
        <f>IF(P47="","",IF(ISNA(VLOOKUP(P47,リスト!$K$7:$X$78,8,FALSE)),"",VLOOKUP(P47,リスト!$K$7:$X$78,8,FALSE)))</f>
        <v/>
      </c>
      <c r="T47" s="135" t="str">
        <f>IF(P47="","",IF(ISNA(VLOOKUP(P47,リスト!$K$7:$X$78,4,FALSE)),"",VLOOKUP(P47,リスト!$K$7:$X$78,4,FALSE)))</f>
        <v/>
      </c>
      <c r="U47" s="158"/>
      <c r="AA47" s="191"/>
      <c r="AD47" s="223" t="str">
        <f>IF($F$47="","",IF(ISNA(VLOOKUP($F$47,リスト!$K$7:$X$78,13,FALSE)),"",VLOOKUP($F$47,リスト!$K$7:$X$78,13,FALSE)))</f>
        <v/>
      </c>
      <c r="AE47" s="223" t="str">
        <f>IF($F$47="","",IF(ISNA(VLOOKUP($F$47,リスト!$K$7:$X$78,12,FALSE)),"",VLOOKUP($F$47,リスト!$K$7:$X$78,12,FALSE)))</f>
        <v/>
      </c>
      <c r="AF47" s="221">
        <f>COUNTA(F47)</f>
        <v>0</v>
      </c>
      <c r="AK47" s="224" t="str">
        <f>IF(P47="","",IF(ISNA(VLOOKUP(P47,リスト!$K$7:$X$78,13,FALSE)),"",VLOOKUP(P47,リスト!$K$7:$X$78,13,FALSE)))</f>
        <v/>
      </c>
      <c r="AL47" s="224" t="str">
        <f>IF(P47="","",IF(ISNA(VLOOKUP(P47,リスト!$K$7:$X$78,12,FALSE)),"",VLOOKUP(P47,リスト!$K$7:$X$78,12,FALSE)))</f>
        <v/>
      </c>
      <c r="AM47" s="221">
        <f>COUNTA(P47)</f>
        <v>0</v>
      </c>
    </row>
    <row r="48" spans="2:41" ht="18.600000000000001" customHeight="1">
      <c r="B48" s="220">
        <v>22</v>
      </c>
      <c r="C48" s="189" t="s">
        <v>347</v>
      </c>
      <c r="D48" s="137">
        <v>2</v>
      </c>
      <c r="E48" s="157" t="str">
        <f t="shared" ref="E48:E52" si="10">IF(F48="","",CONCATENATE($AE$47,$AF$46))</f>
        <v/>
      </c>
      <c r="F48" s="155"/>
      <c r="G48" s="157" t="str">
        <f>IF(F48="","",IF(ISNA(VLOOKUP(F48,リスト!$K$7:$X$78,2,FALSE)),"",VLOOKUP(F48,リスト!$K$7:$X$78,2,FALSE)))</f>
        <v/>
      </c>
      <c r="H48" s="157" t="str">
        <f>IF(F48="","",IF(ISNA(VLOOKUP(F48,リスト!$K$7:$X$78,3,FALSE)),"",VLOOKUP(F48,リスト!$K$7:$X$78,3,FALSE)))</f>
        <v/>
      </c>
      <c r="I48" s="156" t="str">
        <f>IF(F48="","",IF(ISNA(VLOOKUP(F48,リスト!$K$7:$X$78,8,FALSE)),"",VLOOKUP(F48,リスト!$K$7:$X$78,8,FALSE)))</f>
        <v/>
      </c>
      <c r="J48" s="135" t="str">
        <f>IF(F48="","",IF(ISNA(VLOOKUP(F48,リスト!$K$7:$X$78,4,FALSE)),"",VLOOKUP(F48,リスト!$K$7:$X$78,4,FALSE)))</f>
        <v/>
      </c>
      <c r="K48" s="159" t="str">
        <f>IF(F48="","",IF(AH48=0,"",AH48))</f>
        <v/>
      </c>
      <c r="L48" s="220">
        <v>52</v>
      </c>
      <c r="M48" s="193" t="s">
        <v>347</v>
      </c>
      <c r="N48" s="137">
        <v>2</v>
      </c>
      <c r="O48" s="157" t="str">
        <f t="shared" ref="O48:O52" si="11">IF(P48="","",CONCATENATE($AL$47,$AM$46))</f>
        <v/>
      </c>
      <c r="P48" s="155"/>
      <c r="Q48" s="157" t="str">
        <f>IF(P48="","",IF(ISNA(VLOOKUP(P48,リスト!$K$7:$X$78,2,FALSE)),"",VLOOKUP(P48,リスト!$K$7:$X$78,2,FALSE)))</f>
        <v/>
      </c>
      <c r="R48" s="157" t="str">
        <f>IF(P48="","",IF(ISNA(VLOOKUP(P48,リスト!$K$7:$X$78,3,FALSE)),"",VLOOKUP(P48,リスト!$K$7:$X$78,3,FALSE)))</f>
        <v/>
      </c>
      <c r="S48" s="156" t="str">
        <f>IF(P48="","",IF(ISNA(VLOOKUP(P48,リスト!$K$7:$X$78,8,FALSE)),"",VLOOKUP(P48,リスト!$K$7:$X$78,8,FALSE)))</f>
        <v/>
      </c>
      <c r="T48" s="135" t="str">
        <f>IF(P48="","",IF(ISNA(VLOOKUP(P48,リスト!$K$7:$X$78,4,FALSE)),"",VLOOKUP(P48,リスト!$K$7:$X$78,4,FALSE)))</f>
        <v/>
      </c>
      <c r="U48" s="159" t="str">
        <f>IF(AO48="","",IF(AO48=0,"",AO48))</f>
        <v/>
      </c>
      <c r="AA48" s="195"/>
      <c r="AD48" s="223" t="str">
        <f>IF($F$47="","",IF(ISNA(VLOOKUP($F$47,リスト!$K$7:$X$78,13,FALSE)),"",VLOOKUP($F$47,リスト!$K$7:$X$78,13,FALSE)))</f>
        <v/>
      </c>
      <c r="AE48" s="223" t="str">
        <f>IF($F$47="","",IF(ISNA(VLOOKUP($F$47,リスト!$K$7:$X$78,12,FALSE)),"",VLOOKUP($F$47,リスト!$K$7:$X$78,12,FALSE)))</f>
        <v/>
      </c>
      <c r="AH48" s="225" t="str">
        <f>IF(F48="","",IF($K$47="","",K47))</f>
        <v/>
      </c>
      <c r="AK48" s="224" t="str">
        <f>IF(P48="","",IF(ISNA(VLOOKUP(P48,リスト!$K$7:$X$78,13,FALSE)),"",VLOOKUP(P48,リスト!$K$7:$X$78,13,FALSE)))</f>
        <v/>
      </c>
      <c r="AL48" s="224" t="str">
        <f>IF(P48="","",IF(ISNA(VLOOKUP(P48,リスト!$K$7:$X$78,12,FALSE)),"",VLOOKUP(P48,リスト!$K$7:$X$78,12,FALSE)))</f>
        <v/>
      </c>
      <c r="AO48" s="225" t="str">
        <f>IF(P48="","",IF($U$47="","",U47))</f>
        <v/>
      </c>
    </row>
    <row r="49" spans="2:41" ht="18.600000000000001" customHeight="1">
      <c r="B49" s="220">
        <v>23</v>
      </c>
      <c r="C49" s="189" t="s">
        <v>345</v>
      </c>
      <c r="D49" s="137">
        <v>3</v>
      </c>
      <c r="E49" s="157" t="str">
        <f t="shared" si="10"/>
        <v/>
      </c>
      <c r="F49" s="155"/>
      <c r="G49" s="157" t="str">
        <f>IF(F49="","",IF(ISNA(VLOOKUP(F49,リスト!$K$7:$X$78,2,FALSE)),"",VLOOKUP(F49,リスト!$K$7:$X$78,2,FALSE)))</f>
        <v/>
      </c>
      <c r="H49" s="157" t="str">
        <f>IF(F49="","",IF(ISNA(VLOOKUP(F49,リスト!$K$7:$X$78,3,FALSE)),"",VLOOKUP(F49,リスト!$K$7:$X$78,3,FALSE)))</f>
        <v/>
      </c>
      <c r="I49" s="156" t="str">
        <f>IF(F49="","",IF(ISNA(VLOOKUP(F49,リスト!$K$7:$X$78,8,FALSE)),"",VLOOKUP(F49,リスト!$K$7:$X$78,8,FALSE)))</f>
        <v/>
      </c>
      <c r="J49" s="135" t="str">
        <f>IF(F49="","",IF(ISNA(VLOOKUP(F49,リスト!$K$7:$X$78,4,FALSE)),"",VLOOKUP(F49,リスト!$K$7:$X$78,4,FALSE)))</f>
        <v/>
      </c>
      <c r="K49" s="159" t="str">
        <f>IF(F49="","",IF(AH49=0,"",AH49))</f>
        <v/>
      </c>
      <c r="L49" s="220">
        <v>53</v>
      </c>
      <c r="M49" s="193" t="s">
        <v>345</v>
      </c>
      <c r="N49" s="137">
        <v>3</v>
      </c>
      <c r="O49" s="157" t="str">
        <f t="shared" si="11"/>
        <v/>
      </c>
      <c r="P49" s="155"/>
      <c r="Q49" s="157" t="str">
        <f>IF(P49="","",IF(ISNA(VLOOKUP(P49,リスト!$K$7:$X$78,2,FALSE)),"",VLOOKUP(P49,リスト!$K$7:$X$78,2,FALSE)))</f>
        <v/>
      </c>
      <c r="R49" s="157" t="str">
        <f>IF(P49="","",IF(ISNA(VLOOKUP(P49,リスト!$K$7:$X$78,3,FALSE)),"",VLOOKUP(P49,リスト!$K$7:$X$78,3,FALSE)))</f>
        <v/>
      </c>
      <c r="S49" s="156" t="str">
        <f>IF(P49="","",IF(ISNA(VLOOKUP(P49,リスト!$K$7:$X$78,8,FALSE)),"",VLOOKUP(P49,リスト!$K$7:$X$78,8,FALSE)))</f>
        <v/>
      </c>
      <c r="T49" s="135" t="str">
        <f>IF(P49="","",IF(ISNA(VLOOKUP(P49,リスト!$K$7:$X$78,4,FALSE)),"",VLOOKUP(P49,リスト!$K$7:$X$78,4,FALSE)))</f>
        <v/>
      </c>
      <c r="U49" s="159" t="str">
        <f>IF(AO49="","",IF(AO49=0,"",AO49))</f>
        <v/>
      </c>
      <c r="AA49" s="195"/>
      <c r="AD49" s="223" t="str">
        <f>IF($F$47="","",IF(ISNA(VLOOKUP($F$47,リスト!$K$7:$X$78,13,FALSE)),"",VLOOKUP($F$47,リスト!$K$7:$X$78,13,FALSE)))</f>
        <v/>
      </c>
      <c r="AE49" s="223" t="str">
        <f>IF($F$47="","",IF(ISNA(VLOOKUP($F$47,リスト!$K$7:$X$78,12,FALSE)),"",VLOOKUP($F$47,リスト!$K$7:$X$78,12,FALSE)))</f>
        <v/>
      </c>
      <c r="AH49" s="225" t="str">
        <f t="shared" ref="AH49:AH52" si="12">IF(F49="","",IF($K$47="","",K48))</f>
        <v/>
      </c>
      <c r="AK49" s="224" t="str">
        <f>IF(P49="","",IF(ISNA(VLOOKUP(P49,リスト!$K$7:$X$78,13,FALSE)),"",VLOOKUP(P49,リスト!$K$7:$X$78,13,FALSE)))</f>
        <v/>
      </c>
      <c r="AL49" s="224" t="str">
        <f>IF(P49="","",IF(ISNA(VLOOKUP(P49,リスト!$K$7:$X$78,12,FALSE)),"",VLOOKUP(P49,リスト!$K$7:$X$78,12,FALSE)))</f>
        <v/>
      </c>
      <c r="AO49" s="225" t="str">
        <f t="shared" ref="AO49:AO52" si="13">IF(P49="","",IF($U$47="","",U48))</f>
        <v/>
      </c>
    </row>
    <row r="50" spans="2:41" ht="18.600000000000001" customHeight="1">
      <c r="B50" s="220">
        <v>24</v>
      </c>
      <c r="C50" s="189" t="s">
        <v>344</v>
      </c>
      <c r="D50" s="137">
        <v>4</v>
      </c>
      <c r="E50" s="157" t="str">
        <f t="shared" si="10"/>
        <v/>
      </c>
      <c r="F50" s="155"/>
      <c r="G50" s="157" t="str">
        <f>IF(F50="","",IF(ISNA(VLOOKUP(F50,リスト!$K$7:$X$78,2,FALSE)),"",VLOOKUP(F50,リスト!$K$7:$X$78,2,FALSE)))</f>
        <v/>
      </c>
      <c r="H50" s="157" t="str">
        <f>IF(F50="","",IF(ISNA(VLOOKUP(F50,リスト!$K$7:$X$78,3,FALSE)),"",VLOOKUP(F50,リスト!$K$7:$X$78,3,FALSE)))</f>
        <v/>
      </c>
      <c r="I50" s="156" t="str">
        <f>IF(F50="","",IF(ISNA(VLOOKUP(F50,リスト!$K$7:$X$78,8,FALSE)),"",VLOOKUP(F50,リスト!$K$7:$X$78,8,FALSE)))</f>
        <v/>
      </c>
      <c r="J50" s="135" t="str">
        <f>IF(F50="","",IF(ISNA(VLOOKUP(F50,リスト!$K$7:$X$78,4,FALSE)),"",VLOOKUP(F50,リスト!$K$7:$X$78,4,FALSE)))</f>
        <v/>
      </c>
      <c r="K50" s="159" t="str">
        <f>IF(F50="","",IF(AH50=0,"",AH50))</f>
        <v/>
      </c>
      <c r="L50" s="220">
        <v>54</v>
      </c>
      <c r="M50" s="193" t="s">
        <v>353</v>
      </c>
      <c r="N50" s="137">
        <v>4</v>
      </c>
      <c r="O50" s="157" t="str">
        <f t="shared" si="11"/>
        <v/>
      </c>
      <c r="P50" s="155"/>
      <c r="Q50" s="157" t="str">
        <f>IF(P50="","",IF(ISNA(VLOOKUP(P50,リスト!$K$7:$X$78,2,FALSE)),"",VLOOKUP(P50,リスト!$K$7:$X$78,2,FALSE)))</f>
        <v/>
      </c>
      <c r="R50" s="157" t="str">
        <f>IF(P50="","",IF(ISNA(VLOOKUP(P50,リスト!$K$7:$X$78,3,FALSE)),"",VLOOKUP(P50,リスト!$K$7:$X$78,3,FALSE)))</f>
        <v/>
      </c>
      <c r="S50" s="156" t="str">
        <f>IF(P50="","",IF(ISNA(VLOOKUP(P50,リスト!$K$7:$X$78,8,FALSE)),"",VLOOKUP(P50,リスト!$K$7:$X$78,8,FALSE)))</f>
        <v/>
      </c>
      <c r="T50" s="135" t="str">
        <f>IF(P50="","",IF(ISNA(VLOOKUP(P50,リスト!$K$7:$X$78,4,FALSE)),"",VLOOKUP(P50,リスト!$K$7:$X$78,4,FALSE)))</f>
        <v/>
      </c>
      <c r="U50" s="159" t="str">
        <f>IF(AO50="","",IF(AO50=0,"",AO50))</f>
        <v/>
      </c>
      <c r="AA50" s="195"/>
      <c r="AD50" s="223" t="str">
        <f>IF($F$47="","",IF(ISNA(VLOOKUP($F$47,リスト!$K$7:$X$78,13,FALSE)),"",VLOOKUP($F$47,リスト!$K$7:$X$78,13,FALSE)))</f>
        <v/>
      </c>
      <c r="AE50" s="223" t="str">
        <f>IF($F$47="","",IF(ISNA(VLOOKUP($F$47,リスト!$K$7:$X$78,12,FALSE)),"",VLOOKUP($F$47,リスト!$K$7:$X$78,12,FALSE)))</f>
        <v/>
      </c>
      <c r="AH50" s="225" t="str">
        <f t="shared" si="12"/>
        <v/>
      </c>
      <c r="AK50" s="224" t="str">
        <f>IF(P50="","",IF(ISNA(VLOOKUP(P50,リスト!$K$7:$X$78,13,FALSE)),"",VLOOKUP(P50,リスト!$K$7:$X$78,13,FALSE)))</f>
        <v/>
      </c>
      <c r="AL50" s="224" t="str">
        <f>IF(P50="","",IF(ISNA(VLOOKUP(P50,リスト!$K$7:$X$78,12,FALSE)),"",VLOOKUP(P50,リスト!$K$7:$X$78,12,FALSE)))</f>
        <v/>
      </c>
      <c r="AO50" s="225" t="str">
        <f t="shared" si="13"/>
        <v/>
      </c>
    </row>
    <row r="51" spans="2:41" ht="18.600000000000001" customHeight="1">
      <c r="B51" s="220">
        <v>25</v>
      </c>
      <c r="C51" s="189" t="s">
        <v>343</v>
      </c>
      <c r="D51" s="137">
        <v>5</v>
      </c>
      <c r="E51" s="157" t="str">
        <f t="shared" si="10"/>
        <v/>
      </c>
      <c r="F51" s="155"/>
      <c r="G51" s="157" t="str">
        <f>IF(F51="","",IF(ISNA(VLOOKUP(F51,リスト!$K$7:$X$78,2,FALSE)),"",VLOOKUP(F51,リスト!$K$7:$X$78,2,FALSE)))</f>
        <v/>
      </c>
      <c r="H51" s="157" t="str">
        <f>IF(F51="","",IF(ISNA(VLOOKUP(F51,リスト!$K$7:$X$78,3,FALSE)),"",VLOOKUP(F51,リスト!$K$7:$X$78,3,FALSE)))</f>
        <v/>
      </c>
      <c r="I51" s="156" t="str">
        <f>IF(F51="","",IF(ISNA(VLOOKUP(F51,リスト!$K$7:$X$78,8,FALSE)),"",VLOOKUP(F51,リスト!$K$7:$X$78,8,FALSE)))</f>
        <v/>
      </c>
      <c r="J51" s="135" t="str">
        <f>IF(F51="","",IF(ISNA(VLOOKUP(F51,リスト!$K$7:$X$78,4,FALSE)),"",VLOOKUP(F51,リスト!$K$7:$X$78,4,FALSE)))</f>
        <v/>
      </c>
      <c r="K51" s="159" t="str">
        <f>IF(F51="","",IF(AH51=0,"",AH51))</f>
        <v/>
      </c>
      <c r="L51" s="220">
        <v>55</v>
      </c>
      <c r="M51" s="193" t="s">
        <v>343</v>
      </c>
      <c r="N51" s="137">
        <v>5</v>
      </c>
      <c r="O51" s="157" t="str">
        <f t="shared" si="11"/>
        <v/>
      </c>
      <c r="P51" s="155"/>
      <c r="Q51" s="157" t="str">
        <f>IF(P51="","",IF(ISNA(VLOOKUP(P51,リスト!$K$7:$X$78,2,FALSE)),"",VLOOKUP(P51,リスト!$K$7:$X$78,2,FALSE)))</f>
        <v/>
      </c>
      <c r="R51" s="157" t="str">
        <f>IF(P51="","",IF(ISNA(VLOOKUP(P51,リスト!$K$7:$X$78,3,FALSE)),"",VLOOKUP(P51,リスト!$K$7:$X$78,3,FALSE)))</f>
        <v/>
      </c>
      <c r="S51" s="156" t="str">
        <f>IF(P51="","",IF(ISNA(VLOOKUP(P51,リスト!$K$7:$X$78,8,FALSE)),"",VLOOKUP(P51,リスト!$K$7:$X$78,8,FALSE)))</f>
        <v/>
      </c>
      <c r="T51" s="135" t="str">
        <f>IF(P51="","",IF(ISNA(VLOOKUP(P51,リスト!$K$7:$X$78,4,FALSE)),"",VLOOKUP(P51,リスト!$K$7:$X$78,4,FALSE)))</f>
        <v/>
      </c>
      <c r="U51" s="159" t="str">
        <f>IF(AO51="","",IF(AO51=0,"",AO51))</f>
        <v/>
      </c>
      <c r="AA51" s="195"/>
      <c r="AD51" s="223" t="str">
        <f>IF($F$47="","",IF(ISNA(VLOOKUP($F$47,リスト!$K$7:$X$78,13,FALSE)),"",VLOOKUP($F$47,リスト!$K$7:$X$78,13,FALSE)))</f>
        <v/>
      </c>
      <c r="AE51" s="223" t="str">
        <f>IF($F$47="","",IF(ISNA(VLOOKUP($F$47,リスト!$K$7:$X$78,12,FALSE)),"",VLOOKUP($F$47,リスト!$K$7:$X$78,12,FALSE)))</f>
        <v/>
      </c>
      <c r="AH51" s="225" t="str">
        <f t="shared" si="12"/>
        <v/>
      </c>
      <c r="AK51" s="224" t="str">
        <f>IF(P51="","",IF(ISNA(VLOOKUP(P51,リスト!$K$7:$X$78,13,FALSE)),"",VLOOKUP(P51,リスト!$K$7:$X$78,13,FALSE)))</f>
        <v/>
      </c>
      <c r="AL51" s="224" t="str">
        <f>IF(P51="","",IF(ISNA(VLOOKUP(P51,リスト!$K$7:$X$78,12,FALSE)),"",VLOOKUP(P51,リスト!$K$7:$X$78,12,FALSE)))</f>
        <v/>
      </c>
      <c r="AO51" s="225" t="str">
        <f t="shared" si="13"/>
        <v/>
      </c>
    </row>
    <row r="52" spans="2:41" ht="18.600000000000001" customHeight="1">
      <c r="B52" s="220">
        <v>26</v>
      </c>
      <c r="C52" s="190"/>
      <c r="D52" s="137">
        <v>6</v>
      </c>
      <c r="E52" s="157" t="str">
        <f t="shared" si="10"/>
        <v/>
      </c>
      <c r="F52" s="155"/>
      <c r="G52" s="157" t="str">
        <f>IF(F52="","",IF(ISNA(VLOOKUP(F52,リスト!$K$7:$X$78,2,FALSE)),"",VLOOKUP(F52,リスト!$K$7:$X$78,2,FALSE)))</f>
        <v/>
      </c>
      <c r="H52" s="157" t="str">
        <f>IF(F52="","",IF(ISNA(VLOOKUP(F52,リスト!$K$7:$X$78,3,FALSE)),"",VLOOKUP(F52,リスト!$K$7:$X$78,3,FALSE)))</f>
        <v/>
      </c>
      <c r="I52" s="156" t="str">
        <f>IF(F52="","",IF(ISNA(VLOOKUP(F52,リスト!$K$7:$X$78,8,FALSE)),"",VLOOKUP(F52,リスト!$K$7:$X$78,8,FALSE)))</f>
        <v/>
      </c>
      <c r="J52" s="135" t="str">
        <f>IF(F52="","",IF(ISNA(VLOOKUP(F52,リスト!$K$7:$X$78,4,FALSE)),"",VLOOKUP(F52,リスト!$K$7:$X$78,4,FALSE)))</f>
        <v/>
      </c>
      <c r="K52" s="159" t="str">
        <f>IF(F52="","",IF(AH52=0,"",AH52))</f>
        <v/>
      </c>
      <c r="L52" s="220">
        <v>56</v>
      </c>
      <c r="M52" s="194"/>
      <c r="N52" s="137">
        <v>6</v>
      </c>
      <c r="O52" s="157" t="str">
        <f t="shared" si="11"/>
        <v/>
      </c>
      <c r="P52" s="155"/>
      <c r="Q52" s="157" t="str">
        <f>IF(P52="","",IF(ISNA(VLOOKUP(P52,リスト!$K$7:$X$78,2,FALSE)),"",VLOOKUP(P52,リスト!$K$7:$X$78,2,FALSE)))</f>
        <v/>
      </c>
      <c r="R52" s="157" t="str">
        <f>IF(P52="","",IF(ISNA(VLOOKUP(P52,リスト!$K$7:$X$78,3,FALSE)),"",VLOOKUP(P52,リスト!$K$7:$X$78,3,FALSE)))</f>
        <v/>
      </c>
      <c r="S52" s="156" t="str">
        <f>IF(P52="","",IF(ISNA(VLOOKUP(P52,リスト!$K$7:$X$78,8,FALSE)),"",VLOOKUP(P52,リスト!$K$7:$X$78,8,FALSE)))</f>
        <v/>
      </c>
      <c r="T52" s="135" t="str">
        <f>IF(P52="","",IF(ISNA(VLOOKUP(P52,リスト!$K$7:$X$78,4,FALSE)),"",VLOOKUP(P52,リスト!$K$7:$X$78,4,FALSE)))</f>
        <v/>
      </c>
      <c r="U52" s="159" t="str">
        <f>IF(AO52="","",IF(AO52=0,"",AO52))</f>
        <v/>
      </c>
      <c r="AA52" s="195"/>
      <c r="AD52" s="223" t="str">
        <f>IF($F$47="","",IF(ISNA(VLOOKUP($F$47,リスト!$K$7:$X$78,13,FALSE)),"",VLOOKUP($F$47,リスト!$K$7:$X$78,13,FALSE)))</f>
        <v/>
      </c>
      <c r="AE52" s="223" t="str">
        <f>IF($F$47="","",IF(ISNA(VLOOKUP($F$47,リスト!$K$7:$X$78,12,FALSE)),"",VLOOKUP($F$47,リスト!$K$7:$X$78,12,FALSE)))</f>
        <v/>
      </c>
      <c r="AH52" s="225" t="str">
        <f t="shared" si="12"/>
        <v/>
      </c>
      <c r="AK52" s="224" t="str">
        <f>IF(P52="","",IF(ISNA(VLOOKUP(P52,リスト!$K$7:$X$78,13,FALSE)),"",VLOOKUP(P52,リスト!$K$7:$X$78,13,FALSE)))</f>
        <v/>
      </c>
      <c r="AL52" s="224" t="str">
        <f>IF(P52="","",IF(ISNA(VLOOKUP(P52,リスト!$K$7:$X$78,12,FALSE)),"",VLOOKUP(P52,リスト!$K$7:$X$78,12,FALSE)))</f>
        <v/>
      </c>
      <c r="AO52" s="225" t="str">
        <f t="shared" si="13"/>
        <v/>
      </c>
    </row>
    <row r="53" spans="2:41" ht="18.600000000000001" customHeight="1">
      <c r="M53" s="191"/>
      <c r="AA53" s="191"/>
    </row>
    <row r="54" spans="2:41" ht="18.600000000000001" customHeight="1">
      <c r="E54" s="153" t="s">
        <v>244</v>
      </c>
      <c r="M54" s="191"/>
      <c r="O54" s="154" t="s">
        <v>247</v>
      </c>
      <c r="AA54" s="191"/>
    </row>
    <row r="55" spans="2:41" ht="18.600000000000001" customHeight="1">
      <c r="C55" s="188"/>
      <c r="D55" s="196" t="s">
        <v>225</v>
      </c>
      <c r="E55" s="196" t="s">
        <v>238</v>
      </c>
      <c r="F55" s="196" t="s">
        <v>378</v>
      </c>
      <c r="G55" s="206" t="s">
        <v>204</v>
      </c>
      <c r="H55" s="206" t="s">
        <v>218</v>
      </c>
      <c r="I55" s="197" t="s">
        <v>354</v>
      </c>
      <c r="J55" s="196" t="s">
        <v>235</v>
      </c>
      <c r="K55" s="196" t="s">
        <v>229</v>
      </c>
      <c r="M55" s="192"/>
      <c r="N55" s="196" t="s">
        <v>225</v>
      </c>
      <c r="O55" s="196" t="s">
        <v>238</v>
      </c>
      <c r="P55" s="196" t="s">
        <v>378</v>
      </c>
      <c r="Q55" s="206" t="s">
        <v>204</v>
      </c>
      <c r="R55" s="206" t="s">
        <v>218</v>
      </c>
      <c r="S55" s="197" t="s">
        <v>354</v>
      </c>
      <c r="T55" s="196" t="s">
        <v>235</v>
      </c>
      <c r="U55" s="196" t="s">
        <v>229</v>
      </c>
      <c r="AA55" s="191"/>
      <c r="AD55" s="228" t="s">
        <v>237</v>
      </c>
      <c r="AE55" s="228" t="s">
        <v>234</v>
      </c>
      <c r="AF55" s="221" t="s">
        <v>241</v>
      </c>
      <c r="AK55" s="228" t="s">
        <v>237</v>
      </c>
      <c r="AL55" s="228" t="s">
        <v>234</v>
      </c>
      <c r="AM55" s="221" t="s">
        <v>241</v>
      </c>
    </row>
    <row r="56" spans="2:41" ht="18.600000000000001" customHeight="1">
      <c r="B56" s="220">
        <v>31</v>
      </c>
      <c r="C56" s="189" t="s">
        <v>348</v>
      </c>
      <c r="D56" s="137">
        <v>1</v>
      </c>
      <c r="E56" s="157" t="str">
        <f>IF(F56="","",CONCATENATE($AE$56,$AF$55))</f>
        <v/>
      </c>
      <c r="F56" s="155"/>
      <c r="G56" s="157" t="str">
        <f>IF(F56="","",IF(ISNA(VLOOKUP(F56,リスト!$K$7:$X$78,2,FALSE)),"",VLOOKUP(F56,リスト!$K$7:$X$78,2,FALSE)))</f>
        <v/>
      </c>
      <c r="H56" s="157" t="str">
        <f>IF(F56="","",IF(ISNA(VLOOKUP(F56,リスト!$K$7:$X$78,3,FALSE)),"",VLOOKUP(F56,リスト!$K$7:$X$78,3,FALSE)))</f>
        <v/>
      </c>
      <c r="I56" s="156" t="str">
        <f>IF(F56="","",IF(ISNA(VLOOKUP(F56,リスト!$K$7:$X$78,8,FALSE)),"",VLOOKUP(F56,リスト!$K$7:$X$78,8,FALSE)))</f>
        <v/>
      </c>
      <c r="J56" s="135" t="str">
        <f>IF(F56="","",IF(ISNA(VLOOKUP(F56,リスト!$K$7:$X$78,4,FALSE)),"",VLOOKUP(F56,リスト!$K$7:$X$78,4,FALSE)))</f>
        <v/>
      </c>
      <c r="K56" s="158"/>
      <c r="L56" s="220">
        <v>61</v>
      </c>
      <c r="M56" s="193" t="s">
        <v>348</v>
      </c>
      <c r="N56" s="137">
        <v>1</v>
      </c>
      <c r="O56" s="157" t="str">
        <f>IF(P56="","",CONCATENATE($AL$56,$AM$55))</f>
        <v/>
      </c>
      <c r="P56" s="155"/>
      <c r="Q56" s="157" t="str">
        <f>IF(P56="","",IF(ISNA(VLOOKUP(P56,リスト!$K$7:$X$78,2,FALSE)),"",VLOOKUP(P56,リスト!$K$7:$X$78,2,FALSE)))</f>
        <v/>
      </c>
      <c r="R56" s="157" t="str">
        <f>IF(P56="","",IF(ISNA(VLOOKUP(P56,リスト!$K$7:$X$78,3,FALSE)),"",VLOOKUP(P56,リスト!$K$7:$X$78,3,FALSE)))</f>
        <v/>
      </c>
      <c r="S56" s="156" t="str">
        <f>IF(P56="","",IF(ISNA(VLOOKUP(P56,リスト!$K$7:$X$78,8,FALSE)),"",VLOOKUP(P56,リスト!$K$7:$X$78,8,FALSE)))</f>
        <v/>
      </c>
      <c r="T56" s="135" t="str">
        <f>IF(P56="","",IF(ISNA(VLOOKUP(P56,リスト!$K$7:$X$78,4,FALSE)),"",VLOOKUP(P56,リスト!$K$7:$X$78,4,FALSE)))</f>
        <v/>
      </c>
      <c r="U56" s="158"/>
      <c r="AA56" s="191"/>
      <c r="AD56" s="224" t="str">
        <f>IF(F56="","",IF(ISNA(VLOOKUP(F56,リスト!$K$7:$X$78,13,FALSE)),"",VLOOKUP(F56,リスト!$K$7:$X$78,13,FALSE)))</f>
        <v/>
      </c>
      <c r="AE56" s="224" t="str">
        <f>IF(F56="","",IF(ISNA(VLOOKUP(F56,リスト!$K$7:$X$78,12,FALSE)),"",VLOOKUP(F56,リスト!$K$7:$X$78,12,FALSE)))</f>
        <v/>
      </c>
      <c r="AK56" s="224" t="str">
        <f>IF(P56="","",IF(ISNA(VLOOKUP(P56,リスト!$K$7:$X$78,13,FALSE)),"",VLOOKUP(P56,リスト!$K$7:$X$78,13,FALSE)))</f>
        <v/>
      </c>
      <c r="AL56" s="224" t="str">
        <f>IF(P56="","",IF(ISNA(VLOOKUP(P56,リスト!$K$7:$X$78,12,FALSE)),"",VLOOKUP(P56,リスト!$K$7:$X$78,12,FALSE)))</f>
        <v/>
      </c>
    </row>
    <row r="57" spans="2:41" ht="18.600000000000001" customHeight="1">
      <c r="B57" s="220">
        <v>32</v>
      </c>
      <c r="C57" s="189" t="s">
        <v>347</v>
      </c>
      <c r="D57" s="137">
        <v>2</v>
      </c>
      <c r="E57" s="157" t="str">
        <f t="shared" ref="E57:E61" si="14">IF(F57="","",CONCATENATE($AE$56,$AF$55))</f>
        <v/>
      </c>
      <c r="F57" s="155"/>
      <c r="G57" s="157" t="str">
        <f>IF(F57="","",IF(ISNA(VLOOKUP(F57,リスト!$K$7:$X$78,2,FALSE)),"",VLOOKUP(F57,リスト!$K$7:$X$78,2,FALSE)))</f>
        <v/>
      </c>
      <c r="H57" s="157" t="str">
        <f>IF(F57="","",IF(ISNA(VLOOKUP(F57,リスト!$K$7:$X$78,3,FALSE)),"",VLOOKUP(F57,リスト!$K$7:$X$78,3,FALSE)))</f>
        <v/>
      </c>
      <c r="I57" s="156" t="str">
        <f>IF(F57="","",IF(ISNA(VLOOKUP(F57,リスト!$K$7:$X$78,8,FALSE)),"",VLOOKUP(F57,リスト!$K$7:$X$78,8,FALSE)))</f>
        <v/>
      </c>
      <c r="J57" s="135" t="str">
        <f>IF(F57="","",IF(ISNA(VLOOKUP(F57,リスト!$K$7:$X$78,4,FALSE)),"",VLOOKUP(F57,リスト!$K$7:$X$78,4,FALSE)))</f>
        <v/>
      </c>
      <c r="K57" s="159" t="str">
        <f>IF(F57="","",IF(AH57=0,"",AH57))</f>
        <v/>
      </c>
      <c r="L57" s="220">
        <v>62</v>
      </c>
      <c r="M57" s="193" t="s">
        <v>347</v>
      </c>
      <c r="N57" s="137">
        <v>2</v>
      </c>
      <c r="O57" s="157" t="str">
        <f t="shared" ref="O57:O61" si="15">IF(P57="","",CONCATENATE($AL$56,$AM$55))</f>
        <v/>
      </c>
      <c r="P57" s="155"/>
      <c r="Q57" s="157" t="str">
        <f>IF(P57="","",IF(ISNA(VLOOKUP(P57,リスト!$K$7:$X$78,2,FALSE)),"",VLOOKUP(P57,リスト!$K$7:$X$78,2,FALSE)))</f>
        <v/>
      </c>
      <c r="R57" s="157" t="str">
        <f>IF(P57="","",IF(ISNA(VLOOKUP(P57,リスト!$K$7:$X$78,3,FALSE)),"",VLOOKUP(P57,リスト!$K$7:$X$78,3,FALSE)))</f>
        <v/>
      </c>
      <c r="S57" s="156" t="str">
        <f>IF(P57="","",IF(ISNA(VLOOKUP(P57,リスト!$K$7:$X$78,8,FALSE)),"",VLOOKUP(P57,リスト!$K$7:$X$78,8,FALSE)))</f>
        <v/>
      </c>
      <c r="T57" s="135" t="str">
        <f>IF(P57="","",IF(ISNA(VLOOKUP(P57,リスト!$K$7:$X$78,4,FALSE)),"",VLOOKUP(P57,リスト!$K$7:$X$78,4,FALSE)))</f>
        <v/>
      </c>
      <c r="U57" s="159" t="str">
        <f>IF(AO57="","",IF(AO57=0,"",AO57))</f>
        <v/>
      </c>
      <c r="AA57" s="195"/>
      <c r="AD57" s="224" t="str">
        <f>IF(F57="","",IF(ISNA(VLOOKUP(F57,リスト!$K$7:$X$78,13,FALSE)),"",VLOOKUP(F57,リスト!$K$7:$X$78,13,FALSE)))</f>
        <v/>
      </c>
      <c r="AE57" s="224" t="str">
        <f>IF(F57="","",IF(ISNA(VLOOKUP(F57,リスト!$K$7:$X$78,12,FALSE)),"",VLOOKUP(F57,リスト!$K$7:$X$78,12,FALSE)))</f>
        <v/>
      </c>
      <c r="AH57" s="225" t="str">
        <f>IF(F57="","",IF($K$56="","",$K$56))</f>
        <v/>
      </c>
      <c r="AK57" s="224" t="str">
        <f>IF(P57="","",IF(ISNA(VLOOKUP(P57,リスト!$K$7:$X$78,13,FALSE)),"",VLOOKUP(P57,リスト!$K$7:$X$78,13,FALSE)))</f>
        <v/>
      </c>
      <c r="AL57" s="224" t="str">
        <f>IF(P57="","",IF(ISNA(VLOOKUP(P57,リスト!$K$7:$X$78,12,FALSE)),"",VLOOKUP(P57,リスト!$K$7:$X$78,12,FALSE)))</f>
        <v/>
      </c>
      <c r="AO57" s="225" t="str">
        <f>IF(P57="","",IF($U$56="","",$U$56))</f>
        <v/>
      </c>
    </row>
    <row r="58" spans="2:41" ht="18.600000000000001" customHeight="1">
      <c r="B58" s="220">
        <v>33</v>
      </c>
      <c r="C58" s="189" t="s">
        <v>345</v>
      </c>
      <c r="D58" s="137">
        <v>3</v>
      </c>
      <c r="E58" s="157" t="str">
        <f t="shared" si="14"/>
        <v/>
      </c>
      <c r="F58" s="155"/>
      <c r="G58" s="157" t="str">
        <f>IF(F58="","",IF(ISNA(VLOOKUP(F58,リスト!$K$7:$X$78,2,FALSE)),"",VLOOKUP(F58,リスト!$K$7:$X$78,2,FALSE)))</f>
        <v/>
      </c>
      <c r="H58" s="157" t="str">
        <f>IF(F58="","",IF(ISNA(VLOOKUP(F58,リスト!$K$7:$X$78,3,FALSE)),"",VLOOKUP(F58,リスト!$K$7:$X$78,3,FALSE)))</f>
        <v/>
      </c>
      <c r="I58" s="156" t="str">
        <f>IF(F58="","",IF(ISNA(VLOOKUP(F58,リスト!$K$7:$X$78,8,FALSE)),"",VLOOKUP(F58,リスト!$K$7:$X$78,8,FALSE)))</f>
        <v/>
      </c>
      <c r="J58" s="135" t="str">
        <f>IF(F58="","",IF(ISNA(VLOOKUP(F58,リスト!$K$7:$X$78,4,FALSE)),"",VLOOKUP(F58,リスト!$K$7:$X$78,4,FALSE)))</f>
        <v/>
      </c>
      <c r="K58" s="159" t="str">
        <f>IF(F58="","",IF(AH58=0,"",AH58))</f>
        <v/>
      </c>
      <c r="L58" s="220">
        <v>63</v>
      </c>
      <c r="M58" s="193" t="s">
        <v>345</v>
      </c>
      <c r="N58" s="137">
        <v>3</v>
      </c>
      <c r="O58" s="157" t="str">
        <f t="shared" si="15"/>
        <v/>
      </c>
      <c r="P58" s="155"/>
      <c r="Q58" s="157" t="str">
        <f>IF(P58="","",IF(ISNA(VLOOKUP(P58,リスト!$K$7:$X$78,2,FALSE)),"",VLOOKUP(P58,リスト!$K$7:$X$78,2,FALSE)))</f>
        <v/>
      </c>
      <c r="R58" s="157" t="str">
        <f>IF(P58="","",IF(ISNA(VLOOKUP(P58,リスト!$K$7:$X$78,3,FALSE)),"",VLOOKUP(P58,リスト!$K$7:$X$78,3,FALSE)))</f>
        <v/>
      </c>
      <c r="S58" s="156" t="str">
        <f>IF(P58="","",IF(ISNA(VLOOKUP(P58,リスト!$K$7:$X$78,8,FALSE)),"",VLOOKUP(P58,リスト!$K$7:$X$78,8,FALSE)))</f>
        <v/>
      </c>
      <c r="T58" s="135" t="str">
        <f>IF(P58="","",IF(ISNA(VLOOKUP(P58,リスト!$K$7:$X$78,4,FALSE)),"",VLOOKUP(P58,リスト!$K$7:$X$78,4,FALSE)))</f>
        <v/>
      </c>
      <c r="U58" s="159" t="str">
        <f>IF(AO58="","",IF(AO58=0,"",AO58))</f>
        <v/>
      </c>
      <c r="AA58" s="195"/>
      <c r="AD58" s="224" t="str">
        <f>IF(F58="","",IF(ISNA(VLOOKUP(F58,リスト!$K$7:$X$78,13,FALSE)),"",VLOOKUP(F58,リスト!$K$7:$X$78,13,FALSE)))</f>
        <v/>
      </c>
      <c r="AE58" s="224" t="str">
        <f>IF(F58="","",IF(ISNA(VLOOKUP(F58,リスト!$K$7:$X$78,12,FALSE)),"",VLOOKUP(F58,リスト!$K$7:$X$78,12,FALSE)))</f>
        <v/>
      </c>
      <c r="AH58" s="225" t="str">
        <f t="shared" ref="AH58:AH61" si="16">IF(F58="","",IF($K$56="","",$K$56))</f>
        <v/>
      </c>
      <c r="AK58" s="224" t="str">
        <f>IF(P58="","",IF(ISNA(VLOOKUP(P58,リスト!$K$7:$X$78,13,FALSE)),"",VLOOKUP(P58,リスト!$K$7:$X$78,13,FALSE)))</f>
        <v/>
      </c>
      <c r="AL58" s="224" t="str">
        <f>IF(P58="","",IF(ISNA(VLOOKUP(P58,リスト!$K$7:$X$78,12,FALSE)),"",VLOOKUP(P58,リスト!$K$7:$X$78,12,FALSE)))</f>
        <v/>
      </c>
      <c r="AO58" s="225" t="str">
        <f t="shared" ref="AO58:AO61" si="17">IF(P58="","",IF($U$56="","",$U$56))</f>
        <v/>
      </c>
    </row>
    <row r="59" spans="2:41" ht="18.600000000000001" customHeight="1">
      <c r="B59" s="220">
        <v>34</v>
      </c>
      <c r="C59" s="189" t="s">
        <v>344</v>
      </c>
      <c r="D59" s="137">
        <v>4</v>
      </c>
      <c r="E59" s="157" t="str">
        <f t="shared" si="14"/>
        <v/>
      </c>
      <c r="F59" s="155"/>
      <c r="G59" s="157" t="str">
        <f>IF(F59="","",IF(ISNA(VLOOKUP(F59,リスト!$K$7:$X$78,2,FALSE)),"",VLOOKUP(F59,リスト!$K$7:$X$78,2,FALSE)))</f>
        <v/>
      </c>
      <c r="H59" s="157" t="str">
        <f>IF(F59="","",IF(ISNA(VLOOKUP(F59,リスト!$K$7:$X$78,3,FALSE)),"",VLOOKUP(F59,リスト!$K$7:$X$78,3,FALSE)))</f>
        <v/>
      </c>
      <c r="I59" s="156" t="str">
        <f>IF(F59="","",IF(ISNA(VLOOKUP(F59,リスト!$K$7:$X$78,8,FALSE)),"",VLOOKUP(F59,リスト!$K$7:$X$78,8,FALSE)))</f>
        <v/>
      </c>
      <c r="J59" s="135" t="str">
        <f>IF(F59="","",IF(ISNA(VLOOKUP(F59,リスト!$K$7:$X$78,4,FALSE)),"",VLOOKUP(F59,リスト!$K$7:$X$78,4,FALSE)))</f>
        <v/>
      </c>
      <c r="K59" s="159" t="str">
        <f>IF(F59="","",IF(AH59=0,"",AH59))</f>
        <v/>
      </c>
      <c r="L59" s="220">
        <v>64</v>
      </c>
      <c r="M59" s="193" t="s">
        <v>353</v>
      </c>
      <c r="N59" s="137">
        <v>4</v>
      </c>
      <c r="O59" s="157" t="str">
        <f t="shared" si="15"/>
        <v/>
      </c>
      <c r="P59" s="155"/>
      <c r="Q59" s="157" t="str">
        <f>IF(P59="","",IF(ISNA(VLOOKUP(P59,リスト!$K$7:$X$78,2,FALSE)),"",VLOOKUP(P59,リスト!$K$7:$X$78,2,FALSE)))</f>
        <v/>
      </c>
      <c r="R59" s="157" t="str">
        <f>IF(P59="","",IF(ISNA(VLOOKUP(P59,リスト!$K$7:$X$78,3,FALSE)),"",VLOOKUP(P59,リスト!$K$7:$X$78,3,FALSE)))</f>
        <v/>
      </c>
      <c r="S59" s="156" t="str">
        <f>IF(P59="","",IF(ISNA(VLOOKUP(P59,リスト!$K$7:$X$78,8,FALSE)),"",VLOOKUP(P59,リスト!$K$7:$X$78,8,FALSE)))</f>
        <v/>
      </c>
      <c r="T59" s="135" t="str">
        <f>IF(P59="","",IF(ISNA(VLOOKUP(P59,リスト!$K$7:$X$78,4,FALSE)),"",VLOOKUP(P59,リスト!$K$7:$X$78,4,FALSE)))</f>
        <v/>
      </c>
      <c r="U59" s="159" t="str">
        <f>IF(AO59="","",IF(AO59=0,"",AO59))</f>
        <v/>
      </c>
      <c r="AA59" s="195"/>
      <c r="AD59" s="224" t="str">
        <f>IF(F59="","",IF(ISNA(VLOOKUP(F59,リスト!$K$7:$X$78,13,FALSE)),"",VLOOKUP(F59,リスト!$K$7:$X$78,13,FALSE)))</f>
        <v/>
      </c>
      <c r="AE59" s="224" t="str">
        <f>IF(F59="","",IF(ISNA(VLOOKUP(F59,リスト!$K$7:$X$78,12,FALSE)),"",VLOOKUP(F59,リスト!$K$7:$X$78,12,FALSE)))</f>
        <v/>
      </c>
      <c r="AH59" s="225" t="str">
        <f t="shared" si="16"/>
        <v/>
      </c>
      <c r="AK59" s="224" t="str">
        <f>IF(P59="","",IF(ISNA(VLOOKUP(P59,リスト!$K$7:$X$78,13,FALSE)),"",VLOOKUP(P59,リスト!$K$7:$X$78,13,FALSE)))</f>
        <v/>
      </c>
      <c r="AL59" s="224" t="str">
        <f>IF(P59="","",IF(ISNA(VLOOKUP(P59,リスト!$K$7:$X$78,12,FALSE)),"",VLOOKUP(P59,リスト!$K$7:$X$78,12,FALSE)))</f>
        <v/>
      </c>
      <c r="AO59" s="225" t="str">
        <f t="shared" si="17"/>
        <v/>
      </c>
    </row>
    <row r="60" spans="2:41" ht="18.600000000000001" customHeight="1">
      <c r="B60" s="220">
        <v>35</v>
      </c>
      <c r="C60" s="189" t="s">
        <v>343</v>
      </c>
      <c r="D60" s="137">
        <v>5</v>
      </c>
      <c r="E60" s="157" t="str">
        <f t="shared" si="14"/>
        <v/>
      </c>
      <c r="F60" s="155"/>
      <c r="G60" s="157" t="str">
        <f>IF(F60="","",IF(ISNA(VLOOKUP(F60,リスト!$K$7:$X$78,2,FALSE)),"",VLOOKUP(F60,リスト!$K$7:$X$78,2,FALSE)))</f>
        <v/>
      </c>
      <c r="H60" s="157" t="str">
        <f>IF(F60="","",IF(ISNA(VLOOKUP(F60,リスト!$K$7:$X$78,3,FALSE)),"",VLOOKUP(F60,リスト!$K$7:$X$78,3,FALSE)))</f>
        <v/>
      </c>
      <c r="I60" s="156" t="str">
        <f>IF(F60="","",IF(ISNA(VLOOKUP(F60,リスト!$K$7:$X$78,8,FALSE)),"",VLOOKUP(F60,リスト!$K$7:$X$78,8,FALSE)))</f>
        <v/>
      </c>
      <c r="J60" s="135" t="str">
        <f>IF(F60="","",IF(ISNA(VLOOKUP(F60,リスト!$K$7:$X$78,4,FALSE)),"",VLOOKUP(F60,リスト!$K$7:$X$78,4,FALSE)))</f>
        <v/>
      </c>
      <c r="K60" s="159" t="str">
        <f>IF(F60="","",IF(AH60=0,"",AH60))</f>
        <v/>
      </c>
      <c r="L60" s="220">
        <v>65</v>
      </c>
      <c r="M60" s="193" t="s">
        <v>343</v>
      </c>
      <c r="N60" s="137">
        <v>5</v>
      </c>
      <c r="O60" s="157" t="str">
        <f t="shared" si="15"/>
        <v/>
      </c>
      <c r="P60" s="155"/>
      <c r="Q60" s="157" t="str">
        <f>IF(P60="","",IF(ISNA(VLOOKUP(P60,リスト!$K$7:$X$78,2,FALSE)),"",VLOOKUP(P60,リスト!$K$7:$X$78,2,FALSE)))</f>
        <v/>
      </c>
      <c r="R60" s="157" t="str">
        <f>IF(P60="","",IF(ISNA(VLOOKUP(P60,リスト!$K$7:$X$78,3,FALSE)),"",VLOOKUP(P60,リスト!$K$7:$X$78,3,FALSE)))</f>
        <v/>
      </c>
      <c r="S60" s="156" t="str">
        <f>IF(P60="","",IF(ISNA(VLOOKUP(P60,リスト!$K$7:$X$78,8,FALSE)),"",VLOOKUP(P60,リスト!$K$7:$X$78,8,FALSE)))</f>
        <v/>
      </c>
      <c r="T60" s="135" t="str">
        <f>IF(P60="","",IF(ISNA(VLOOKUP(P60,リスト!$K$7:$X$78,4,FALSE)),"",VLOOKUP(P60,リスト!$K$7:$X$78,4,FALSE)))</f>
        <v/>
      </c>
      <c r="U60" s="159" t="str">
        <f>IF(AO60="","",IF(AO60=0,"",AO60))</f>
        <v/>
      </c>
      <c r="AA60" s="195"/>
      <c r="AD60" s="224" t="str">
        <f>IF(F60="","",IF(ISNA(VLOOKUP(F60,リスト!$K$7:$X$78,13,FALSE)),"",VLOOKUP(F60,リスト!$K$7:$X$78,13,FALSE)))</f>
        <v/>
      </c>
      <c r="AE60" s="224" t="str">
        <f>IF(F60="","",IF(ISNA(VLOOKUP(F60,リスト!$K$7:$X$78,12,FALSE)),"",VLOOKUP(F60,リスト!$K$7:$X$78,12,FALSE)))</f>
        <v/>
      </c>
      <c r="AH60" s="225" t="str">
        <f t="shared" si="16"/>
        <v/>
      </c>
      <c r="AK60" s="224" t="str">
        <f>IF(P60="","",IF(ISNA(VLOOKUP(P60,リスト!$K$7:$X$78,13,FALSE)),"",VLOOKUP(P60,リスト!$K$7:$X$78,13,FALSE)))</f>
        <v/>
      </c>
      <c r="AL60" s="224" t="str">
        <f>IF(P60="","",IF(ISNA(VLOOKUP(P60,リスト!$K$7:$X$78,12,FALSE)),"",VLOOKUP(P60,リスト!$K$7:$X$78,12,FALSE)))</f>
        <v/>
      </c>
      <c r="AO60" s="225" t="str">
        <f t="shared" si="17"/>
        <v/>
      </c>
    </row>
    <row r="61" spans="2:41" ht="18.600000000000001" customHeight="1">
      <c r="B61" s="220">
        <v>36</v>
      </c>
      <c r="C61" s="190"/>
      <c r="D61" s="137">
        <v>6</v>
      </c>
      <c r="E61" s="157" t="str">
        <f t="shared" si="14"/>
        <v/>
      </c>
      <c r="F61" s="155"/>
      <c r="G61" s="157" t="str">
        <f>IF(F61="","",IF(ISNA(VLOOKUP(F61,リスト!$K$7:$X$78,2,FALSE)),"",VLOOKUP(F61,リスト!$K$7:$X$78,2,FALSE)))</f>
        <v/>
      </c>
      <c r="H61" s="157" t="str">
        <f>IF(F61="","",IF(ISNA(VLOOKUP(F61,リスト!$K$7:$X$78,3,FALSE)),"",VLOOKUP(F61,リスト!$K$7:$X$78,3,FALSE)))</f>
        <v/>
      </c>
      <c r="I61" s="156" t="str">
        <f>IF(F61="","",IF(ISNA(VLOOKUP(F61,リスト!$K$7:$X$78,8,FALSE)),"",VLOOKUP(F61,リスト!$K$7:$X$78,8,FALSE)))</f>
        <v/>
      </c>
      <c r="J61" s="135" t="str">
        <f>IF(F61="","",IF(ISNA(VLOOKUP(F61,リスト!$K$7:$X$78,4,FALSE)),"",VLOOKUP(F61,リスト!$K$7:$X$78,4,FALSE)))</f>
        <v/>
      </c>
      <c r="K61" s="159" t="str">
        <f>IF(F61="","",IF(AH61=0,"",AH61))</f>
        <v/>
      </c>
      <c r="L61" s="220">
        <v>66</v>
      </c>
      <c r="M61" s="194"/>
      <c r="N61" s="137">
        <v>6</v>
      </c>
      <c r="O61" s="157" t="str">
        <f t="shared" si="15"/>
        <v/>
      </c>
      <c r="P61" s="155"/>
      <c r="Q61" s="157" t="str">
        <f>IF(P61="","",IF(ISNA(VLOOKUP(P61,リスト!$K$7:$X$78,2,FALSE)),"",VLOOKUP(P61,リスト!$K$7:$X$78,2,FALSE)))</f>
        <v/>
      </c>
      <c r="R61" s="157" t="str">
        <f>IF(P61="","",IF(ISNA(VLOOKUP(P61,リスト!$K$7:$X$78,3,FALSE)),"",VLOOKUP(P61,リスト!$K$7:$X$78,3,FALSE)))</f>
        <v/>
      </c>
      <c r="S61" s="156" t="str">
        <f>IF(P61="","",IF(ISNA(VLOOKUP(P61,リスト!$K$7:$X$78,8,FALSE)),"",VLOOKUP(P61,リスト!$K$7:$X$78,8,FALSE)))</f>
        <v/>
      </c>
      <c r="T61" s="135" t="str">
        <f>IF(P61="","",IF(ISNA(VLOOKUP(P61,リスト!$K$7:$X$78,4,FALSE)),"",VLOOKUP(P61,リスト!$K$7:$X$78,4,FALSE)))</f>
        <v/>
      </c>
      <c r="U61" s="159" t="str">
        <f>IF(AO61="","",IF(AO61=0,"",AO61))</f>
        <v/>
      </c>
      <c r="AA61" s="195"/>
      <c r="AD61" s="224" t="str">
        <f>IF(F61="","",IF(ISNA(VLOOKUP(F61,リスト!$K$7:$X$78,13,FALSE)),"",VLOOKUP(F61,リスト!$K$7:$X$78,13,FALSE)))</f>
        <v/>
      </c>
      <c r="AE61" s="224" t="str">
        <f>IF(F61="","",IF(ISNA(VLOOKUP(F61,リスト!$K$7:$X$78,12,FALSE)),"",VLOOKUP(F61,リスト!$K$7:$X$78,12,FALSE)))</f>
        <v/>
      </c>
      <c r="AH61" s="225" t="str">
        <f t="shared" si="16"/>
        <v/>
      </c>
      <c r="AK61" s="224" t="str">
        <f>IF(P61="","",IF(ISNA(VLOOKUP(P61,リスト!$K$7:$X$78,13,FALSE)),"",VLOOKUP(P61,リスト!$K$7:$X$78,13,FALSE)))</f>
        <v/>
      </c>
      <c r="AL61" s="224" t="str">
        <f>IF(P61="","",IF(ISNA(VLOOKUP(P61,リスト!$K$7:$X$78,12,FALSE)),"",VLOOKUP(P61,リスト!$K$7:$X$78,12,FALSE)))</f>
        <v/>
      </c>
      <c r="AO61" s="225" t="str">
        <f t="shared" si="17"/>
        <v/>
      </c>
    </row>
    <row r="62" spans="2:41" ht="18.600000000000001" customHeight="1"/>
    <row r="63" spans="2:41" ht="18.600000000000001" customHeight="1"/>
    <row r="64" spans="2:41" ht="18.600000000000001" customHeight="1">
      <c r="E64" s="152" t="s">
        <v>335</v>
      </c>
      <c r="O64" s="160" t="s">
        <v>336</v>
      </c>
      <c r="AA64" s="191"/>
    </row>
    <row r="65" spans="2:41" ht="18.600000000000001" customHeight="1">
      <c r="E65" s="153" t="s">
        <v>242</v>
      </c>
      <c r="O65" s="154" t="s">
        <v>245</v>
      </c>
      <c r="AA65" s="191"/>
    </row>
    <row r="66" spans="2:41" ht="18.600000000000001" customHeight="1">
      <c r="C66" s="188"/>
      <c r="D66" s="196" t="s">
        <v>225</v>
      </c>
      <c r="E66" s="196" t="s">
        <v>238</v>
      </c>
      <c r="F66" s="196" t="s">
        <v>378</v>
      </c>
      <c r="G66" s="206" t="s">
        <v>204</v>
      </c>
      <c r="H66" s="206" t="s">
        <v>218</v>
      </c>
      <c r="I66" s="197" t="s">
        <v>354</v>
      </c>
      <c r="J66" s="196" t="s">
        <v>235</v>
      </c>
      <c r="K66" s="196" t="s">
        <v>229</v>
      </c>
      <c r="M66" s="192"/>
      <c r="N66" s="196" t="s">
        <v>225</v>
      </c>
      <c r="O66" s="196" t="s">
        <v>238</v>
      </c>
      <c r="P66" s="196" t="s">
        <v>378</v>
      </c>
      <c r="Q66" s="206" t="s">
        <v>204</v>
      </c>
      <c r="R66" s="206" t="s">
        <v>218</v>
      </c>
      <c r="S66" s="197" t="s">
        <v>354</v>
      </c>
      <c r="T66" s="196" t="s">
        <v>235</v>
      </c>
      <c r="U66" s="196" t="s">
        <v>229</v>
      </c>
      <c r="AA66" s="191"/>
      <c r="AD66" s="228" t="s">
        <v>237</v>
      </c>
      <c r="AE66" s="228" t="s">
        <v>234</v>
      </c>
      <c r="AF66" s="221" t="str">
        <f>IF(F76="","A","")</f>
        <v>A</v>
      </c>
      <c r="AK66" s="228" t="s">
        <v>237</v>
      </c>
      <c r="AL66" s="228" t="s">
        <v>234</v>
      </c>
      <c r="AM66" s="221" t="str">
        <f>IF(P76="","A","")</f>
        <v>A</v>
      </c>
    </row>
    <row r="67" spans="2:41" ht="18.600000000000001" customHeight="1">
      <c r="B67" s="220">
        <v>11</v>
      </c>
      <c r="C67" s="189" t="s">
        <v>349</v>
      </c>
      <c r="D67" s="137">
        <v>1</v>
      </c>
      <c r="E67" s="157" t="str">
        <f>IF(F67="","",IF($AF$76=0,$AE$67,IF($AF$68=1,$AG$67,"")))</f>
        <v/>
      </c>
      <c r="F67" s="155"/>
      <c r="G67" s="157" t="str">
        <f>IF(F67="","",IF(ISNA(VLOOKUP(F67,リスト!$K$7:$X$78,2,FALSE)),"",VLOOKUP(F67,リスト!$K$7:$X$78,2,FALSE)))</f>
        <v/>
      </c>
      <c r="H67" s="157" t="str">
        <f>IF(F67="","",IF(ISNA(VLOOKUP(F67,リスト!$K$7:$X$78,3,FALSE)),"",VLOOKUP(F67,リスト!$K$7:$X$78,3,FALSE)))</f>
        <v/>
      </c>
      <c r="I67" s="156" t="str">
        <f>IF(F67="","",IF(ISNA(VLOOKUP(F67,リスト!$K$7:$X$78,8,FALSE)),"",VLOOKUP(F67,リスト!$K$7:$X$78,8,FALSE)))</f>
        <v/>
      </c>
      <c r="J67" s="135" t="str">
        <f>IF(F67="","",IF(ISNA(VLOOKUP(F67,リスト!$K$7:$X$78,4,FALSE)),"",VLOOKUP(F67,リスト!$K$7:$X$78,4,FALSE)))</f>
        <v/>
      </c>
      <c r="K67" s="158"/>
      <c r="L67" s="220">
        <v>41</v>
      </c>
      <c r="M67" s="193" t="s">
        <v>349</v>
      </c>
      <c r="N67" s="137">
        <v>1</v>
      </c>
      <c r="O67" s="157" t="str">
        <f>IF(P67="","",IF($AM$76=0,$AL$67,IF($AM$68=1,$AN$67,"")))</f>
        <v/>
      </c>
      <c r="P67" s="155"/>
      <c r="Q67" s="157" t="str">
        <f>IF(P67="","",IF(ISNA(VLOOKUP(P67,リスト!$K$7:$X$78,2,FALSE)),"",VLOOKUP(P67,リスト!$K$7:$X$78,2,FALSE)))</f>
        <v/>
      </c>
      <c r="R67" s="157" t="str">
        <f>IF(P67="","",IF(ISNA(VLOOKUP(P67,リスト!$K$7:$X$78,3,FALSE)),"",VLOOKUP(P67,リスト!$K$7:$X$78,3,FALSE)))</f>
        <v/>
      </c>
      <c r="S67" s="156" t="str">
        <f>IF(P67="","",IF(ISNA(VLOOKUP(P67,リスト!$K$7:$X$78,8,FALSE)),"",VLOOKUP(P67,リスト!$K$7:$X$78,8,FALSE)))</f>
        <v/>
      </c>
      <c r="T67" s="135" t="str">
        <f>IF(P67="","",IF(ISNA(VLOOKUP(P67,リスト!$K$7:$X$78,4,FALSE)),"",VLOOKUP(P67,リスト!$K$7:$X$78,4,FALSE)))</f>
        <v/>
      </c>
      <c r="U67" s="158"/>
      <c r="AA67" s="191"/>
      <c r="AD67" s="223" t="str">
        <f>IF($F67="","",IF(ISNA(VLOOKUP($F67,リスト!$K$7:$X$78,13,FALSE)),"",VLOOKUP($F67,リスト!$K$7:$X$78,13,FALSE)))</f>
        <v/>
      </c>
      <c r="AE67" s="223" t="str">
        <f>IF($F67="","",IF(ISNA(VLOOKUP($F67,リスト!$K$7:$X$78,12,FALSE)),"",VLOOKUP($F67,リスト!$K$7:$X$78,12,FALSE)))</f>
        <v/>
      </c>
      <c r="AF67" s="221" t="s">
        <v>239</v>
      </c>
      <c r="AG67" s="221" t="str">
        <f>CONCATENATE(AE76,AF67)</f>
        <v>A</v>
      </c>
      <c r="AK67" s="224" t="str">
        <f>IF(P67="","",IF(ISNA(VLOOKUP($P67,リスト!$K$7:$X$78,13,FALSE)),"",VLOOKUP(P67,リスト!$K$7:$X$78,13,FALSE)))</f>
        <v/>
      </c>
      <c r="AL67" s="224" t="str">
        <f>IF(P67="","",IF(ISNA(VLOOKUP(P67,リスト!$K$7:$X$78,12,FALSE)),"",VLOOKUP(P67,リスト!$K$7:$X$78,12,FALSE)))</f>
        <v/>
      </c>
      <c r="AM67" s="221" t="s">
        <v>239</v>
      </c>
      <c r="AN67" s="221" t="str">
        <f>CONCATENATE(AL76,AM67)</f>
        <v>A</v>
      </c>
    </row>
    <row r="68" spans="2:41" ht="18.600000000000001" customHeight="1">
      <c r="B68" s="220">
        <v>12</v>
      </c>
      <c r="C68" s="189" t="s">
        <v>350</v>
      </c>
      <c r="D68" s="137">
        <v>2</v>
      </c>
      <c r="E68" s="157" t="str">
        <f t="shared" ref="E68:E72" si="18">IF(F68="","",IF($AF$76=0,$AE$67,IF($AF$68=1,$AG$67,"")))</f>
        <v/>
      </c>
      <c r="F68" s="155"/>
      <c r="G68" s="157" t="str">
        <f>IF(F68="","",IF(ISNA(VLOOKUP(F68,リスト!$K$7:$X$78,2,FALSE)),"",VLOOKUP(F68,リスト!$K$7:$X$78,2,FALSE)))</f>
        <v/>
      </c>
      <c r="H68" s="157" t="str">
        <f>IF(F68="","",IF(ISNA(VLOOKUP(F68,リスト!$K$7:$X$78,3,FALSE)),"",VLOOKUP(F68,リスト!$K$7:$X$78,3,FALSE)))</f>
        <v/>
      </c>
      <c r="I68" s="156" t="str">
        <f>IF(F68="","",IF(ISNA(VLOOKUP(F68,リスト!$K$7:$X$78,8,FALSE)),"",VLOOKUP(F68,リスト!$K$7:$X$78,8,FALSE)))</f>
        <v/>
      </c>
      <c r="J68" s="135" t="str">
        <f>IF(F68="","",IF(ISNA(VLOOKUP(F68,リスト!$K$7:$X$78,4,FALSE)),"",VLOOKUP(F68,リスト!$K$7:$X$78,4,FALSE)))</f>
        <v/>
      </c>
      <c r="K68" s="159" t="str">
        <f>IF(F68="","",IF(AH68=0,"",AH68))</f>
        <v/>
      </c>
      <c r="L68" s="220">
        <v>42</v>
      </c>
      <c r="M68" s="193" t="s">
        <v>350</v>
      </c>
      <c r="N68" s="137">
        <v>2</v>
      </c>
      <c r="O68" s="157" t="str">
        <f t="shared" ref="O68:O72" si="19">IF(P68="","",IF($AM$76=0,$AL$67,IF($AM$68=1,$AN$67,"")))</f>
        <v/>
      </c>
      <c r="P68" s="155"/>
      <c r="Q68" s="157" t="str">
        <f>IF(P68="","",IF(ISNA(VLOOKUP(P68,リスト!$K$7:$X$78,2,FALSE)),"",VLOOKUP(P68,リスト!$K$7:$X$78,2,FALSE)))</f>
        <v/>
      </c>
      <c r="R68" s="157" t="str">
        <f>IF(P68="","",IF(ISNA(VLOOKUP(P68,リスト!$K$7:$X$78,3,FALSE)),"",VLOOKUP(P68,リスト!$K$7:$X$78,3,FALSE)))</f>
        <v/>
      </c>
      <c r="S68" s="156" t="str">
        <f>IF(P68="","",IF(ISNA(VLOOKUP(P68,リスト!$K$7:$X$78,8,FALSE)),"",VLOOKUP(P68,リスト!$K$7:$X$78,8,FALSE)))</f>
        <v/>
      </c>
      <c r="T68" s="135" t="str">
        <f>IF(P68="","",IF(ISNA(VLOOKUP(P68,リスト!$K$7:$X$78,4,FALSE)),"",VLOOKUP(P68,リスト!$K$7:$X$78,4,FALSE)))</f>
        <v/>
      </c>
      <c r="U68" s="159" t="str">
        <f>IF(P68="","",IF(AO68=0,"",AO68))</f>
        <v/>
      </c>
      <c r="AA68" s="175"/>
      <c r="AD68" s="223" t="str">
        <f>IF($F68="","",IF(ISNA(VLOOKUP($F68,リスト!$K$7:$X$78,13,FALSE)),"",VLOOKUP($F68,リスト!$K$7:$X$78,13,FALSE)))</f>
        <v/>
      </c>
      <c r="AE68" s="223" t="str">
        <f>IF($F68="","",IF(ISNA(VLOOKUP($F68,リスト!$K$7:$X$78,12,FALSE)),"",VLOOKUP($F68,リスト!$K$7:$X$78,12,FALSE)))</f>
        <v/>
      </c>
      <c r="AF68" s="221">
        <f>COUNTA(F67)</f>
        <v>0</v>
      </c>
      <c r="AH68" s="225" t="str">
        <f>IF(F68="","",IF($K$67="","",$K$67))</f>
        <v/>
      </c>
      <c r="AK68" s="224" t="str">
        <f>IF(P68="","",IF(ISNA(VLOOKUP($P68,リスト!$K$7:$X$78,13,FALSE)),"",VLOOKUP(P68,リスト!$K$7:$X$78,13,FALSE)))</f>
        <v/>
      </c>
      <c r="AL68" s="224" t="str">
        <f>IF(P68="","",IF(ISNA(VLOOKUP(P68,リスト!$K$7:$X$78,12,FALSE)),"",VLOOKUP(P68,リスト!$K$7:$X$78,12,FALSE)))</f>
        <v/>
      </c>
      <c r="AM68" s="221">
        <f>COUNTA(P67)</f>
        <v>0</v>
      </c>
      <c r="AO68" s="226" t="str">
        <f>IF(P68="","",IF($U$67="","",$U$67))</f>
        <v/>
      </c>
    </row>
    <row r="69" spans="2:41" ht="18.600000000000001" customHeight="1">
      <c r="B69" s="220">
        <v>13</v>
      </c>
      <c r="C69" s="189" t="s">
        <v>345</v>
      </c>
      <c r="D69" s="137">
        <v>3</v>
      </c>
      <c r="E69" s="157" t="str">
        <f t="shared" si="18"/>
        <v/>
      </c>
      <c r="F69" s="155"/>
      <c r="G69" s="157" t="str">
        <f>IF(F69="","",IF(ISNA(VLOOKUP(F69,リスト!$K$7:$X$78,2,FALSE)),"",VLOOKUP(F69,リスト!$K$7:$X$78,2,FALSE)))</f>
        <v/>
      </c>
      <c r="H69" s="157" t="str">
        <f>IF(F69="","",IF(ISNA(VLOOKUP(F69,リスト!$K$7:$X$78,3,FALSE)),"",VLOOKUP(F69,リスト!$K$7:$X$78,3,FALSE)))</f>
        <v/>
      </c>
      <c r="I69" s="156" t="str">
        <f>IF(F69="","",IF(ISNA(VLOOKUP(F69,リスト!$K$7:$X$78,8,FALSE)),"",VLOOKUP(F69,リスト!$K$7:$X$78,8,FALSE)))</f>
        <v/>
      </c>
      <c r="J69" s="135" t="str">
        <f>IF(F69="","",IF(ISNA(VLOOKUP(F69,リスト!$K$7:$X$78,4,FALSE)),"",VLOOKUP(F69,リスト!$K$7:$X$78,4,FALSE)))</f>
        <v/>
      </c>
      <c r="K69" s="159" t="str">
        <f>IF(F69="","",IF(AH69=0,"",AH69))</f>
        <v/>
      </c>
      <c r="L69" s="220">
        <v>43</v>
      </c>
      <c r="M69" s="193" t="s">
        <v>345</v>
      </c>
      <c r="N69" s="137">
        <v>3</v>
      </c>
      <c r="O69" s="157" t="str">
        <f t="shared" si="19"/>
        <v/>
      </c>
      <c r="P69" s="155"/>
      <c r="Q69" s="157" t="str">
        <f>IF(P69="","",IF(ISNA(VLOOKUP(P69,リスト!$K$7:$X$78,2,FALSE)),"",VLOOKUP(P69,リスト!$K$7:$X$78,2,FALSE)))</f>
        <v/>
      </c>
      <c r="R69" s="157" t="str">
        <f>IF(P69="","",IF(ISNA(VLOOKUP(P69,リスト!$K$7:$X$78,3,FALSE)),"",VLOOKUP(P69,リスト!$K$7:$X$78,3,FALSE)))</f>
        <v/>
      </c>
      <c r="S69" s="156" t="str">
        <f>IF(P69="","",IF(ISNA(VLOOKUP(P69,リスト!$K$7:$X$78,8,FALSE)),"",VLOOKUP(P69,リスト!$K$7:$X$78,8,FALSE)))</f>
        <v/>
      </c>
      <c r="T69" s="135" t="str">
        <f>IF(P69="","",IF(ISNA(VLOOKUP(P69,リスト!$K$7:$X$78,4,FALSE)),"",VLOOKUP(P69,リスト!$K$7:$X$78,4,FALSE)))</f>
        <v/>
      </c>
      <c r="U69" s="159" t="str">
        <f>IF(P69="","",IF(AO69=0,"",AO69))</f>
        <v/>
      </c>
      <c r="AA69" s="175"/>
      <c r="AD69" s="223" t="str">
        <f>IF($F69="","",IF(ISNA(VLOOKUP($F69,リスト!$K$7:$X$78,13,FALSE)),"",VLOOKUP($F69,リスト!$K$7:$X$78,13,FALSE)))</f>
        <v/>
      </c>
      <c r="AE69" s="223" t="str">
        <f>IF($F69="","",IF(ISNA(VLOOKUP($F69,リスト!$K$7:$X$78,12,FALSE)),"",VLOOKUP($F69,リスト!$K$7:$X$78,12,FALSE)))</f>
        <v/>
      </c>
      <c r="AH69" s="225" t="str">
        <f t="shared" ref="AH69:AH72" si="20">IF(F69="","",IF($K$67="","",$K$67))</f>
        <v/>
      </c>
      <c r="AK69" s="224" t="str">
        <f>IF(P69="","",IF(ISNA(VLOOKUP($P69,リスト!$K$7:$X$78,13,FALSE)),"",VLOOKUP(P69,リスト!$K$7:$X$78,13,FALSE)))</f>
        <v/>
      </c>
      <c r="AL69" s="224" t="str">
        <f>IF(P69="","",IF(ISNA(VLOOKUP(P69,リスト!$K$7:$X$78,12,FALSE)),"",VLOOKUP(P69,リスト!$K$7:$X$78,12,FALSE)))</f>
        <v/>
      </c>
      <c r="AO69" s="226" t="str">
        <f t="shared" ref="AO69:AO72" si="21">IF(P69="","",IF($U$67="","",$U$67))</f>
        <v/>
      </c>
    </row>
    <row r="70" spans="2:41" ht="18.600000000000001" customHeight="1">
      <c r="B70" s="220">
        <v>14</v>
      </c>
      <c r="C70" s="189" t="s">
        <v>344</v>
      </c>
      <c r="D70" s="137">
        <v>4</v>
      </c>
      <c r="E70" s="157" t="str">
        <f t="shared" si="18"/>
        <v/>
      </c>
      <c r="F70" s="155"/>
      <c r="G70" s="157" t="str">
        <f>IF(F70="","",IF(ISNA(VLOOKUP(F70,リスト!$K$7:$X$78,2,FALSE)),"",VLOOKUP(F70,リスト!$K$7:$X$78,2,FALSE)))</f>
        <v/>
      </c>
      <c r="H70" s="157" t="str">
        <f>IF(F70="","",IF(ISNA(VLOOKUP(F70,リスト!$K$7:$X$78,3,FALSE)),"",VLOOKUP(F70,リスト!$K$7:$X$78,3,FALSE)))</f>
        <v/>
      </c>
      <c r="I70" s="156" t="str">
        <f>IF(F70="","",IF(ISNA(VLOOKUP(F70,リスト!$K$7:$X$78,8,FALSE)),"",VLOOKUP(F70,リスト!$K$7:$X$78,8,FALSE)))</f>
        <v/>
      </c>
      <c r="J70" s="135" t="str">
        <f>IF(F70="","",IF(ISNA(VLOOKUP(F70,リスト!$K$7:$X$78,4,FALSE)),"",VLOOKUP(F70,リスト!$K$7:$X$78,4,FALSE)))</f>
        <v/>
      </c>
      <c r="K70" s="159" t="str">
        <f>IF(F70="","",IF(AH70=0,"",AH70))</f>
        <v/>
      </c>
      <c r="L70" s="220">
        <v>44</v>
      </c>
      <c r="M70" s="193" t="s">
        <v>353</v>
      </c>
      <c r="N70" s="137">
        <v>4</v>
      </c>
      <c r="O70" s="157" t="str">
        <f t="shared" si="19"/>
        <v/>
      </c>
      <c r="P70" s="155"/>
      <c r="Q70" s="157" t="str">
        <f>IF(P70="","",IF(ISNA(VLOOKUP(P70,リスト!$K$7:$X$78,2,FALSE)),"",VLOOKUP(P70,リスト!$K$7:$X$78,2,FALSE)))</f>
        <v/>
      </c>
      <c r="R70" s="157" t="str">
        <f>IF(P70="","",IF(ISNA(VLOOKUP(P70,リスト!$K$7:$X$78,3,FALSE)),"",VLOOKUP(P70,リスト!$K$7:$X$78,3,FALSE)))</f>
        <v/>
      </c>
      <c r="S70" s="156" t="str">
        <f>IF(P70="","",IF(ISNA(VLOOKUP(P70,リスト!$K$7:$X$78,8,FALSE)),"",VLOOKUP(P70,リスト!$K$7:$X$78,8,FALSE)))</f>
        <v/>
      </c>
      <c r="T70" s="135" t="str">
        <f>IF(P70="","",IF(ISNA(VLOOKUP(P70,リスト!$K$7:$X$78,4,FALSE)),"",VLOOKUP(P70,リスト!$K$7:$X$78,4,FALSE)))</f>
        <v/>
      </c>
      <c r="U70" s="159" t="str">
        <f>IF(P70="","",IF(AO70=0,"",AO70))</f>
        <v/>
      </c>
      <c r="AA70" s="175"/>
      <c r="AD70" s="223" t="str">
        <f>IF($F70="","",IF(ISNA(VLOOKUP($F70,リスト!$K$7:$X$78,13,FALSE)),"",VLOOKUP($F70,リスト!$K$7:$X$78,13,FALSE)))</f>
        <v/>
      </c>
      <c r="AE70" s="223" t="str">
        <f>IF($F70="","",IF(ISNA(VLOOKUP($F70,リスト!$K$7:$X$78,12,FALSE)),"",VLOOKUP($F70,リスト!$K$7:$X$78,12,FALSE)))</f>
        <v/>
      </c>
      <c r="AH70" s="225" t="str">
        <f t="shared" si="20"/>
        <v/>
      </c>
      <c r="AK70" s="224" t="str">
        <f>IF(P70="","",IF(ISNA(VLOOKUP($P70,リスト!$K$7:$X$78,13,FALSE)),"",VLOOKUP(P70,リスト!$K$7:$X$78,13,FALSE)))</f>
        <v/>
      </c>
      <c r="AL70" s="224" t="str">
        <f>IF(P70="","",IF(ISNA(VLOOKUP(P70,リスト!$K$7:$X$78,12,FALSE)),"",VLOOKUP(P70,リスト!$K$7:$X$78,12,FALSE)))</f>
        <v/>
      </c>
      <c r="AO70" s="226" t="str">
        <f t="shared" si="21"/>
        <v/>
      </c>
    </row>
    <row r="71" spans="2:41" ht="18.600000000000001" customHeight="1">
      <c r="B71" s="220">
        <v>15</v>
      </c>
      <c r="C71" s="189" t="s">
        <v>343</v>
      </c>
      <c r="D71" s="137">
        <v>5</v>
      </c>
      <c r="E71" s="157" t="str">
        <f t="shared" si="18"/>
        <v/>
      </c>
      <c r="F71" s="155"/>
      <c r="G71" s="157" t="str">
        <f>IF(F71="","",IF(ISNA(VLOOKUP(F71,リスト!$K$7:$X$78,2,FALSE)),"",VLOOKUP(F71,リスト!$K$7:$X$78,2,FALSE)))</f>
        <v/>
      </c>
      <c r="H71" s="157" t="str">
        <f>IF(F71="","",IF(ISNA(VLOOKUP(F71,リスト!$K$7:$X$78,3,FALSE)),"",VLOOKUP(F71,リスト!$K$7:$X$78,3,FALSE)))</f>
        <v/>
      </c>
      <c r="I71" s="156" t="str">
        <f>IF(F71="","",IF(ISNA(VLOOKUP(F71,リスト!$K$7:$X$78,8,FALSE)),"",VLOOKUP(F71,リスト!$K$7:$X$78,8,FALSE)))</f>
        <v/>
      </c>
      <c r="J71" s="135" t="str">
        <f>IF(F71="","",IF(ISNA(VLOOKUP(F71,リスト!$K$7:$X$78,4,FALSE)),"",VLOOKUP(F71,リスト!$K$7:$X$78,4,FALSE)))</f>
        <v/>
      </c>
      <c r="K71" s="159" t="str">
        <f>IF(F71="","",IF(AH71=0,"",AH71))</f>
        <v/>
      </c>
      <c r="L71" s="220">
        <v>45</v>
      </c>
      <c r="M71" s="193" t="s">
        <v>343</v>
      </c>
      <c r="N71" s="137">
        <v>5</v>
      </c>
      <c r="O71" s="157" t="str">
        <f t="shared" si="19"/>
        <v/>
      </c>
      <c r="P71" s="155"/>
      <c r="Q71" s="157" t="str">
        <f>IF(P71="","",IF(ISNA(VLOOKUP(P71,リスト!$K$7:$X$78,2,FALSE)),"",VLOOKUP(P71,リスト!$K$7:$X$78,2,FALSE)))</f>
        <v/>
      </c>
      <c r="R71" s="157" t="str">
        <f>IF(P71="","",IF(ISNA(VLOOKUP(P71,リスト!$K$7:$X$78,3,FALSE)),"",VLOOKUP(P71,リスト!$K$7:$X$78,3,FALSE)))</f>
        <v/>
      </c>
      <c r="S71" s="156" t="str">
        <f>IF(P71="","",IF(ISNA(VLOOKUP(P71,リスト!$K$7:$X$78,8,FALSE)),"",VLOOKUP(P71,リスト!$K$7:$X$78,8,FALSE)))</f>
        <v/>
      </c>
      <c r="T71" s="135" t="str">
        <f>IF(P71="","",IF(ISNA(VLOOKUP(P71,リスト!$K$7:$X$78,4,FALSE)),"",VLOOKUP(P71,リスト!$K$7:$X$78,4,FALSE)))</f>
        <v/>
      </c>
      <c r="U71" s="159" t="str">
        <f>IF(P71="","",IF(AO71=0,"",AO71))</f>
        <v/>
      </c>
      <c r="AA71" s="175"/>
      <c r="AD71" s="223" t="str">
        <f>IF($F71="","",IF(ISNA(VLOOKUP($F71,リスト!$K$7:$X$78,13,FALSE)),"",VLOOKUP($F71,リスト!$K$7:$X$78,13,FALSE)))</f>
        <v/>
      </c>
      <c r="AE71" s="223" t="str">
        <f>IF($F71="","",IF(ISNA(VLOOKUP($F71,リスト!$K$7:$X$78,12,FALSE)),"",VLOOKUP($F71,リスト!$K$7:$X$78,12,FALSE)))</f>
        <v/>
      </c>
      <c r="AH71" s="225" t="str">
        <f t="shared" si="20"/>
        <v/>
      </c>
      <c r="AK71" s="224" t="str">
        <f>IF(P71="","",IF(ISNA(VLOOKUP($P71,リスト!$K$7:$X$78,13,FALSE)),"",VLOOKUP(P71,リスト!$K$7:$X$78,13,FALSE)))</f>
        <v/>
      </c>
      <c r="AL71" s="224" t="str">
        <f>IF(P71="","",IF(ISNA(VLOOKUP(P71,リスト!$K$7:$X$78,12,FALSE)),"",VLOOKUP(P71,リスト!$K$7:$X$78,12,FALSE)))</f>
        <v/>
      </c>
      <c r="AO71" s="226" t="str">
        <f t="shared" si="21"/>
        <v/>
      </c>
    </row>
    <row r="72" spans="2:41" ht="18.600000000000001" customHeight="1">
      <c r="B72" s="220">
        <v>16</v>
      </c>
      <c r="C72" s="190"/>
      <c r="D72" s="137">
        <v>6</v>
      </c>
      <c r="E72" s="157" t="str">
        <f t="shared" si="18"/>
        <v/>
      </c>
      <c r="F72" s="155"/>
      <c r="G72" s="157" t="str">
        <f>IF(F72="","",IF(ISNA(VLOOKUP(F72,リスト!$K$7:$X$78,2,FALSE)),"",VLOOKUP(F72,リスト!$K$7:$X$78,2,FALSE)))</f>
        <v/>
      </c>
      <c r="H72" s="157" t="str">
        <f>IF(F72="","",IF(ISNA(VLOOKUP(F72,リスト!$K$7:$X$78,3,FALSE)),"",VLOOKUP(F72,リスト!$K$7:$X$78,3,FALSE)))</f>
        <v/>
      </c>
      <c r="I72" s="156" t="str">
        <f>IF(F72="","",IF(ISNA(VLOOKUP(F72,リスト!$K$7:$X$78,8,FALSE)),"",VLOOKUP(F72,リスト!$K$7:$X$78,8,FALSE)))</f>
        <v/>
      </c>
      <c r="J72" s="135" t="str">
        <f>IF(F72="","",IF(ISNA(VLOOKUP(F72,リスト!$K$7:$X$78,4,FALSE)),"",VLOOKUP(F72,リスト!$K$7:$X$78,4,FALSE)))</f>
        <v/>
      </c>
      <c r="K72" s="159" t="str">
        <f>IF(F72="","",IF(AH72=0,"",AH72))</f>
        <v/>
      </c>
      <c r="L72" s="220">
        <v>46</v>
      </c>
      <c r="M72" s="194"/>
      <c r="N72" s="137">
        <v>6</v>
      </c>
      <c r="O72" s="157" t="str">
        <f t="shared" si="19"/>
        <v/>
      </c>
      <c r="P72" s="155"/>
      <c r="Q72" s="157" t="str">
        <f>IF(P72="","",IF(ISNA(VLOOKUP(P72,リスト!$K$7:$X$78,2,FALSE)),"",VLOOKUP(P72,リスト!$K$7:$X$78,2,FALSE)))</f>
        <v/>
      </c>
      <c r="R72" s="157" t="str">
        <f>IF(P72="","",IF(ISNA(VLOOKUP(P72,リスト!$K$7:$X$78,3,FALSE)),"",VLOOKUP(P72,リスト!$K$7:$X$78,3,FALSE)))</f>
        <v/>
      </c>
      <c r="S72" s="156" t="str">
        <f>IF(P72="","",IF(ISNA(VLOOKUP(P72,リスト!$K$7:$X$78,8,FALSE)),"",VLOOKUP(P72,リスト!$K$7:$X$78,8,FALSE)))</f>
        <v/>
      </c>
      <c r="T72" s="135" t="str">
        <f>IF(P72="","",IF(ISNA(VLOOKUP(P72,リスト!$K$7:$X$78,4,FALSE)),"",VLOOKUP(P72,リスト!$K$7:$X$78,4,FALSE)))</f>
        <v/>
      </c>
      <c r="U72" s="159" t="str">
        <f>IF(P72="","",IF(AO72=0,"",AO72))</f>
        <v/>
      </c>
      <c r="AA72" s="175"/>
      <c r="AD72" s="223" t="str">
        <f>IF($F72="","",IF(ISNA(VLOOKUP($F72,リスト!$K$7:$X$78,13,FALSE)),"",VLOOKUP($F72,リスト!$K$7:$X$78,13,FALSE)))</f>
        <v/>
      </c>
      <c r="AE72" s="223" t="str">
        <f>IF($F72="","",IF(ISNA(VLOOKUP($F72,リスト!$K$7:$X$78,12,FALSE)),"",VLOOKUP($F72,リスト!$K$7:$X$78,12,FALSE)))</f>
        <v/>
      </c>
      <c r="AH72" s="225" t="str">
        <f t="shared" si="20"/>
        <v/>
      </c>
      <c r="AK72" s="224" t="str">
        <f>IF(P72="","",IF(ISNA(VLOOKUP($P72,リスト!$K$7:$X$78,13,FALSE)),"",VLOOKUP(P72,リスト!$K$7:$X$78,13,FALSE)))</f>
        <v/>
      </c>
      <c r="AL72" s="224" t="str">
        <f>IF(P72="","",IF(ISNA(VLOOKUP(P72,リスト!$K$7:$X$78,12,FALSE)),"",VLOOKUP(P72,リスト!$K$7:$X$78,12,FALSE)))</f>
        <v/>
      </c>
      <c r="AO72" s="226" t="str">
        <f t="shared" si="21"/>
        <v/>
      </c>
    </row>
    <row r="73" spans="2:41" ht="18.600000000000001" customHeight="1">
      <c r="E73" s="46"/>
      <c r="F73" s="46"/>
      <c r="G73" s="207"/>
      <c r="H73" s="207"/>
      <c r="I73" s="46"/>
      <c r="J73" s="46"/>
      <c r="K73" s="46"/>
      <c r="M73" s="191"/>
      <c r="AA73" s="191"/>
      <c r="AD73" s="227"/>
      <c r="AE73" s="227"/>
    </row>
    <row r="74" spans="2:41" ht="18.600000000000001" customHeight="1">
      <c r="E74" s="153" t="s">
        <v>243</v>
      </c>
      <c r="M74" s="191"/>
      <c r="O74" s="154" t="s">
        <v>246</v>
      </c>
      <c r="AA74" s="191"/>
    </row>
    <row r="75" spans="2:41" ht="18.600000000000001" customHeight="1">
      <c r="C75" s="188"/>
      <c r="D75" s="196" t="s">
        <v>225</v>
      </c>
      <c r="E75" s="196" t="s">
        <v>238</v>
      </c>
      <c r="F75" s="196" t="s">
        <v>378</v>
      </c>
      <c r="G75" s="206" t="s">
        <v>204</v>
      </c>
      <c r="H75" s="206" t="s">
        <v>218</v>
      </c>
      <c r="I75" s="197" t="s">
        <v>354</v>
      </c>
      <c r="J75" s="196" t="s">
        <v>235</v>
      </c>
      <c r="K75" s="196" t="s">
        <v>229</v>
      </c>
      <c r="M75" s="192"/>
      <c r="N75" s="196" t="s">
        <v>225</v>
      </c>
      <c r="O75" s="196" t="s">
        <v>238</v>
      </c>
      <c r="P75" s="196" t="s">
        <v>378</v>
      </c>
      <c r="Q75" s="206" t="s">
        <v>204</v>
      </c>
      <c r="R75" s="206" t="s">
        <v>218</v>
      </c>
      <c r="S75" s="197" t="s">
        <v>354</v>
      </c>
      <c r="T75" s="196" t="s">
        <v>235</v>
      </c>
      <c r="U75" s="196" t="s">
        <v>229</v>
      </c>
      <c r="AA75" s="191"/>
      <c r="AD75" s="228" t="s">
        <v>237</v>
      </c>
      <c r="AE75" s="228" t="s">
        <v>234</v>
      </c>
      <c r="AF75" s="221" t="s">
        <v>240</v>
      </c>
      <c r="AK75" s="228" t="s">
        <v>237</v>
      </c>
      <c r="AL75" s="228" t="s">
        <v>234</v>
      </c>
      <c r="AM75" s="221" t="s">
        <v>240</v>
      </c>
    </row>
    <row r="76" spans="2:41" ht="18.600000000000001" customHeight="1">
      <c r="B76" s="220">
        <v>21</v>
      </c>
      <c r="C76" s="189" t="s">
        <v>349</v>
      </c>
      <c r="D76" s="137">
        <v>1</v>
      </c>
      <c r="E76" s="157" t="str">
        <f>IF(F76="","",CONCATENATE($AE$76,$AF$75))</f>
        <v/>
      </c>
      <c r="F76" s="155"/>
      <c r="G76" s="157" t="str">
        <f>IF(F76="","",IF(ISNA(VLOOKUP(F76,リスト!$K$7:$X$78,2,FALSE)),"",VLOOKUP(F76,リスト!$K$7:$X$78,2,FALSE)))</f>
        <v/>
      </c>
      <c r="H76" s="157" t="str">
        <f>IF(F76="","",IF(ISNA(VLOOKUP(F76,リスト!$K$7:$X$78,3,FALSE)),"",VLOOKUP(F76,リスト!$K$7:$X$78,3,FALSE)))</f>
        <v/>
      </c>
      <c r="I76" s="156" t="str">
        <f>IF(F76="","",IF(ISNA(VLOOKUP(F76,リスト!$K$7:$X$78,8,FALSE)),"",VLOOKUP(F76,リスト!$K$7:$X$78,8,FALSE)))</f>
        <v/>
      </c>
      <c r="J76" s="135" t="str">
        <f>IF(F76="","",IF(ISNA(VLOOKUP(F76,リスト!$K$7:$X$78,4,FALSE)),"",VLOOKUP(F76,リスト!$K$7:$X$78,4,FALSE)))</f>
        <v/>
      </c>
      <c r="K76" s="158"/>
      <c r="L76" s="220">
        <v>51</v>
      </c>
      <c r="M76" s="193" t="s">
        <v>349</v>
      </c>
      <c r="N76" s="137">
        <v>1</v>
      </c>
      <c r="O76" s="157" t="str">
        <f>IF(P76="","",CONCATENATE($AL$76,$AM$75))</f>
        <v/>
      </c>
      <c r="P76" s="155"/>
      <c r="Q76" s="157" t="str">
        <f>IF(P76="","",IF(ISNA(VLOOKUP(P76,リスト!$K$7:$X$78,2,FALSE)),"",VLOOKUP(P76,リスト!$K$7:$X$78,2,FALSE)))</f>
        <v/>
      </c>
      <c r="R76" s="157" t="str">
        <f>IF(P76="","",IF(ISNA(VLOOKUP(P76,リスト!$K$7:$X$78,3,FALSE)),"",VLOOKUP(P76,リスト!$K$7:$X$78,3,FALSE)))</f>
        <v/>
      </c>
      <c r="S76" s="156" t="str">
        <f>IF(P76="","",IF(ISNA(VLOOKUP(P76,リスト!$K$7:$X$78,8,FALSE)),"",VLOOKUP(P76,リスト!$K$7:$X$78,8,FALSE)))</f>
        <v/>
      </c>
      <c r="T76" s="135" t="str">
        <f>IF(P76="","",IF(ISNA(VLOOKUP(P76,リスト!$K$7:$X$78,4,FALSE)),"",VLOOKUP(P76,リスト!$K$7:$X$78,4,FALSE)))</f>
        <v/>
      </c>
      <c r="U76" s="158"/>
      <c r="AA76" s="191"/>
      <c r="AD76" s="223" t="str">
        <f>IF($F$76="","",IF(ISNA(VLOOKUP($F$76,リスト!$K$7:$X$78,13,FALSE)),"",VLOOKUP($F$76,リスト!$K$7:$X$78,13,FALSE)))</f>
        <v/>
      </c>
      <c r="AE76" s="223" t="str">
        <f>IF($F$76="","",IF(ISNA(VLOOKUP($F$76,リスト!$K$7:$X$78,12,FALSE)),"",VLOOKUP($F$76,リスト!$K$7:$X$78,12,FALSE)))</f>
        <v/>
      </c>
      <c r="AF76" s="221">
        <f>COUNTA(F76)</f>
        <v>0</v>
      </c>
      <c r="AK76" s="224" t="str">
        <f>IF(P76="","",IF(ISNA(VLOOKUP(P76,リスト!$K$7:$X$78,13,FALSE)),"",VLOOKUP(P76,リスト!$K$7:$X$78,13,FALSE)))</f>
        <v/>
      </c>
      <c r="AL76" s="224" t="str">
        <f>IF(P76="","",IF(ISNA(VLOOKUP(P76,リスト!$K$7:$X$78,12,FALSE)),"",VLOOKUP(P76,リスト!$K$7:$X$78,12,FALSE)))</f>
        <v/>
      </c>
      <c r="AM76" s="221">
        <f>COUNTA(P76)</f>
        <v>0</v>
      </c>
    </row>
    <row r="77" spans="2:41" ht="18.600000000000001" customHeight="1">
      <c r="B77" s="220">
        <v>22</v>
      </c>
      <c r="C77" s="189" t="s">
        <v>350</v>
      </c>
      <c r="D77" s="137">
        <v>2</v>
      </c>
      <c r="E77" s="157" t="str">
        <f t="shared" ref="E77:E81" si="22">IF(F77="","",CONCATENATE($AE$76,$AF$75))</f>
        <v/>
      </c>
      <c r="F77" s="155"/>
      <c r="G77" s="157" t="str">
        <f>IF(F77="","",IF(ISNA(VLOOKUP(F77,リスト!$K$7:$X$78,2,FALSE)),"",VLOOKUP(F77,リスト!$K$7:$X$78,2,FALSE)))</f>
        <v/>
      </c>
      <c r="H77" s="157" t="str">
        <f>IF(F77="","",IF(ISNA(VLOOKUP(F77,リスト!$K$7:$X$78,3,FALSE)),"",VLOOKUP(F77,リスト!$K$7:$X$78,3,FALSE)))</f>
        <v/>
      </c>
      <c r="I77" s="156" t="str">
        <f>IF(F77="","",IF(ISNA(VLOOKUP(F77,リスト!$K$7:$X$78,8,FALSE)),"",VLOOKUP(F77,リスト!$K$7:$X$78,8,FALSE)))</f>
        <v/>
      </c>
      <c r="J77" s="135" t="str">
        <f>IF(F77="","",IF(ISNA(VLOOKUP(F77,リスト!$K$7:$X$78,4,FALSE)),"",VLOOKUP(F77,リスト!$K$7:$X$78,4,FALSE)))</f>
        <v/>
      </c>
      <c r="K77" s="159" t="str">
        <f>IF(F77="","",IF(AH77=0,"",AH77))</f>
        <v/>
      </c>
      <c r="L77" s="220">
        <v>52</v>
      </c>
      <c r="M77" s="193" t="s">
        <v>350</v>
      </c>
      <c r="N77" s="137">
        <v>2</v>
      </c>
      <c r="O77" s="157" t="str">
        <f t="shared" ref="O77:O81" si="23">IF(P77="","",CONCATENATE($AL$76,$AM$75))</f>
        <v/>
      </c>
      <c r="P77" s="155"/>
      <c r="Q77" s="157" t="str">
        <f>IF(P77="","",IF(ISNA(VLOOKUP(P77,リスト!$K$7:$X$78,2,FALSE)),"",VLOOKUP(P77,リスト!$K$7:$X$78,2,FALSE)))</f>
        <v/>
      </c>
      <c r="R77" s="157" t="str">
        <f>IF(P77="","",IF(ISNA(VLOOKUP(P77,リスト!$K$7:$X$78,3,FALSE)),"",VLOOKUP(P77,リスト!$K$7:$X$78,3,FALSE)))</f>
        <v/>
      </c>
      <c r="S77" s="156" t="str">
        <f>IF(P77="","",IF(ISNA(VLOOKUP(P77,リスト!$K$7:$X$78,8,FALSE)),"",VLOOKUP(P77,リスト!$K$7:$X$78,8,FALSE)))</f>
        <v/>
      </c>
      <c r="T77" s="135" t="str">
        <f>IF(P77="","",IF(ISNA(VLOOKUP(P77,リスト!$K$7:$X$78,4,FALSE)),"",VLOOKUP(P77,リスト!$K$7:$X$78,4,FALSE)))</f>
        <v/>
      </c>
      <c r="U77" s="159" t="str">
        <f>IF(AO77="","",IF(AO77=0,"",AO77))</f>
        <v/>
      </c>
      <c r="AA77" s="195"/>
      <c r="AD77" s="223" t="str">
        <f>IF($F$76="","",IF(ISNA(VLOOKUP($F$76,リスト!$K$7:$X$78,13,FALSE)),"",VLOOKUP($F$76,リスト!$K$7:$X$78,13,FALSE)))</f>
        <v/>
      </c>
      <c r="AE77" s="223" t="str">
        <f>IF($F$76="","",IF(ISNA(VLOOKUP($F$76,リスト!$K$7:$X$78,12,FALSE)),"",VLOOKUP($F$76,リスト!$K$7:$X$78,12,FALSE)))</f>
        <v/>
      </c>
      <c r="AH77" s="225" t="str">
        <f>IF(F77="","",IF($K$76="","",K76))</f>
        <v/>
      </c>
      <c r="AK77" s="224" t="str">
        <f>IF(P77="","",IF(ISNA(VLOOKUP(P77,リスト!$K$7:$X$78,13,FALSE)),"",VLOOKUP(P77,リスト!$K$7:$X$78,13,FALSE)))</f>
        <v/>
      </c>
      <c r="AL77" s="224" t="str">
        <f>IF(P77="","",IF(ISNA(VLOOKUP(P77,リスト!$K$7:$X$78,12,FALSE)),"",VLOOKUP(P77,リスト!$K$7:$X$78,12,FALSE)))</f>
        <v/>
      </c>
      <c r="AO77" s="225" t="str">
        <f>IF(P77="","",IF($U$76="","",U76))</f>
        <v/>
      </c>
    </row>
    <row r="78" spans="2:41" ht="18.600000000000001" customHeight="1">
      <c r="B78" s="220">
        <v>23</v>
      </c>
      <c r="C78" s="189" t="s">
        <v>345</v>
      </c>
      <c r="D78" s="137">
        <v>3</v>
      </c>
      <c r="E78" s="157" t="str">
        <f t="shared" si="22"/>
        <v/>
      </c>
      <c r="F78" s="155"/>
      <c r="G78" s="157" t="str">
        <f>IF(F78="","",IF(ISNA(VLOOKUP(F78,リスト!$K$7:$X$78,2,FALSE)),"",VLOOKUP(F78,リスト!$K$7:$X$78,2,FALSE)))</f>
        <v/>
      </c>
      <c r="H78" s="157" t="str">
        <f>IF(F78="","",IF(ISNA(VLOOKUP(F78,リスト!$K$7:$X$78,3,FALSE)),"",VLOOKUP(F78,リスト!$K$7:$X$78,3,FALSE)))</f>
        <v/>
      </c>
      <c r="I78" s="156" t="str">
        <f>IF(F78="","",IF(ISNA(VLOOKUP(F78,リスト!$K$7:$X$78,8,FALSE)),"",VLOOKUP(F78,リスト!$K$7:$X$78,8,FALSE)))</f>
        <v/>
      </c>
      <c r="J78" s="135" t="str">
        <f>IF(F78="","",IF(ISNA(VLOOKUP(F78,リスト!$K$7:$X$78,4,FALSE)),"",VLOOKUP(F78,リスト!$K$7:$X$78,4,FALSE)))</f>
        <v/>
      </c>
      <c r="K78" s="159" t="str">
        <f>IF(F78="","",IF(AH78=0,"",AH78))</f>
        <v/>
      </c>
      <c r="L78" s="220">
        <v>53</v>
      </c>
      <c r="M78" s="193" t="s">
        <v>345</v>
      </c>
      <c r="N78" s="137">
        <v>3</v>
      </c>
      <c r="O78" s="157" t="str">
        <f t="shared" si="23"/>
        <v/>
      </c>
      <c r="P78" s="155"/>
      <c r="Q78" s="157" t="str">
        <f>IF(P78="","",IF(ISNA(VLOOKUP(P78,リスト!$K$7:$X$78,2,FALSE)),"",VLOOKUP(P78,リスト!$K$7:$X$78,2,FALSE)))</f>
        <v/>
      </c>
      <c r="R78" s="157" t="str">
        <f>IF(P78="","",IF(ISNA(VLOOKUP(P78,リスト!$K$7:$X$78,3,FALSE)),"",VLOOKUP(P78,リスト!$K$7:$X$78,3,FALSE)))</f>
        <v/>
      </c>
      <c r="S78" s="156" t="str">
        <f>IF(P78="","",IF(ISNA(VLOOKUP(P78,リスト!$K$7:$X$78,8,FALSE)),"",VLOOKUP(P78,リスト!$K$7:$X$78,8,FALSE)))</f>
        <v/>
      </c>
      <c r="T78" s="135" t="str">
        <f>IF(P78="","",IF(ISNA(VLOOKUP(P78,リスト!$K$7:$X$78,4,FALSE)),"",VLOOKUP(P78,リスト!$K$7:$X$78,4,FALSE)))</f>
        <v/>
      </c>
      <c r="U78" s="159" t="str">
        <f>IF(AO78="","",IF(AO78=0,"",AO78))</f>
        <v/>
      </c>
      <c r="AA78" s="195"/>
      <c r="AD78" s="223" t="str">
        <f>IF($F$76="","",IF(ISNA(VLOOKUP($F$76,リスト!$K$7:$X$78,13,FALSE)),"",VLOOKUP($F$76,リスト!$K$7:$X$78,13,FALSE)))</f>
        <v/>
      </c>
      <c r="AE78" s="223" t="str">
        <f>IF($F$76="","",IF(ISNA(VLOOKUP($F$76,リスト!$K$7:$X$78,12,FALSE)),"",VLOOKUP($F$76,リスト!$K$7:$X$78,12,FALSE)))</f>
        <v/>
      </c>
      <c r="AH78" s="225" t="str">
        <f t="shared" ref="AH78:AH81" si="24">IF(F78="","",IF($K$76="","",K77))</f>
        <v/>
      </c>
      <c r="AK78" s="224" t="str">
        <f>IF(P78="","",IF(ISNA(VLOOKUP(P78,リスト!$K$7:$X$78,13,FALSE)),"",VLOOKUP(P78,リスト!$K$7:$X$78,13,FALSE)))</f>
        <v/>
      </c>
      <c r="AL78" s="224" t="str">
        <f>IF(P78="","",IF(ISNA(VLOOKUP(P78,リスト!$K$7:$X$78,12,FALSE)),"",VLOOKUP(P78,リスト!$K$7:$X$78,12,FALSE)))</f>
        <v/>
      </c>
      <c r="AO78" s="225" t="str">
        <f t="shared" ref="AO78:AO81" si="25">IF(P78="","",IF($U$76="","",U77))</f>
        <v/>
      </c>
    </row>
    <row r="79" spans="2:41" ht="18.600000000000001" customHeight="1">
      <c r="B79" s="220">
        <v>24</v>
      </c>
      <c r="C79" s="189" t="s">
        <v>344</v>
      </c>
      <c r="D79" s="137">
        <v>4</v>
      </c>
      <c r="E79" s="157" t="str">
        <f t="shared" si="22"/>
        <v/>
      </c>
      <c r="F79" s="155"/>
      <c r="G79" s="157" t="str">
        <f>IF(F79="","",IF(ISNA(VLOOKUP(F79,リスト!$K$7:$X$78,2,FALSE)),"",VLOOKUP(F79,リスト!$K$7:$X$78,2,FALSE)))</f>
        <v/>
      </c>
      <c r="H79" s="157" t="str">
        <f>IF(F79="","",IF(ISNA(VLOOKUP(F79,リスト!$K$7:$X$78,3,FALSE)),"",VLOOKUP(F79,リスト!$K$7:$X$78,3,FALSE)))</f>
        <v/>
      </c>
      <c r="I79" s="156" t="str">
        <f>IF(F79="","",IF(ISNA(VLOOKUP(F79,リスト!$K$7:$X$78,8,FALSE)),"",VLOOKUP(F79,リスト!$K$7:$X$78,8,FALSE)))</f>
        <v/>
      </c>
      <c r="J79" s="135" t="str">
        <f>IF(F79="","",IF(ISNA(VLOOKUP(F79,リスト!$K$7:$X$78,4,FALSE)),"",VLOOKUP(F79,リスト!$K$7:$X$78,4,FALSE)))</f>
        <v/>
      </c>
      <c r="K79" s="159" t="str">
        <f>IF(F79="","",IF(AH79=0,"",AH79))</f>
        <v/>
      </c>
      <c r="L79" s="220">
        <v>54</v>
      </c>
      <c r="M79" s="193" t="s">
        <v>353</v>
      </c>
      <c r="N79" s="137">
        <v>4</v>
      </c>
      <c r="O79" s="157" t="str">
        <f t="shared" si="23"/>
        <v/>
      </c>
      <c r="P79" s="155"/>
      <c r="Q79" s="157" t="str">
        <f>IF(P79="","",IF(ISNA(VLOOKUP(P79,リスト!$K$7:$X$78,2,FALSE)),"",VLOOKUP(P79,リスト!$K$7:$X$78,2,FALSE)))</f>
        <v/>
      </c>
      <c r="R79" s="157" t="str">
        <f>IF(P79="","",IF(ISNA(VLOOKUP(P79,リスト!$K$7:$X$78,3,FALSE)),"",VLOOKUP(P79,リスト!$K$7:$X$78,3,FALSE)))</f>
        <v/>
      </c>
      <c r="S79" s="156" t="str">
        <f>IF(P79="","",IF(ISNA(VLOOKUP(P79,リスト!$K$7:$X$78,8,FALSE)),"",VLOOKUP(P79,リスト!$K$7:$X$78,8,FALSE)))</f>
        <v/>
      </c>
      <c r="T79" s="135" t="str">
        <f>IF(P79="","",IF(ISNA(VLOOKUP(P79,リスト!$K$7:$X$78,4,FALSE)),"",VLOOKUP(P79,リスト!$K$7:$X$78,4,FALSE)))</f>
        <v/>
      </c>
      <c r="U79" s="159" t="str">
        <f>IF(AO79="","",IF(AO79=0,"",AO79))</f>
        <v/>
      </c>
      <c r="AA79" s="195"/>
      <c r="AD79" s="223" t="str">
        <f>IF($F$76="","",IF(ISNA(VLOOKUP($F$76,リスト!$K$7:$X$78,13,FALSE)),"",VLOOKUP($F$76,リスト!$K$7:$X$78,13,FALSE)))</f>
        <v/>
      </c>
      <c r="AE79" s="223" t="str">
        <f>IF($F$76="","",IF(ISNA(VLOOKUP($F$76,リスト!$K$7:$X$78,12,FALSE)),"",VLOOKUP($F$76,リスト!$K$7:$X$78,12,FALSE)))</f>
        <v/>
      </c>
      <c r="AH79" s="225" t="str">
        <f t="shared" si="24"/>
        <v/>
      </c>
      <c r="AK79" s="224" t="str">
        <f>IF(P79="","",IF(ISNA(VLOOKUP(P79,リスト!$K$7:$X$78,13,FALSE)),"",VLOOKUP(P79,リスト!$K$7:$X$78,13,FALSE)))</f>
        <v/>
      </c>
      <c r="AL79" s="224" t="str">
        <f>IF(P79="","",IF(ISNA(VLOOKUP(P79,リスト!$K$7:$X$78,12,FALSE)),"",VLOOKUP(P79,リスト!$K$7:$X$78,12,FALSE)))</f>
        <v/>
      </c>
      <c r="AO79" s="225" t="str">
        <f t="shared" si="25"/>
        <v/>
      </c>
    </row>
    <row r="80" spans="2:41" ht="18.600000000000001" customHeight="1">
      <c r="B80" s="220">
        <v>25</v>
      </c>
      <c r="C80" s="189" t="s">
        <v>343</v>
      </c>
      <c r="D80" s="137">
        <v>5</v>
      </c>
      <c r="E80" s="157" t="str">
        <f t="shared" si="22"/>
        <v/>
      </c>
      <c r="F80" s="155"/>
      <c r="G80" s="157" t="str">
        <f>IF(F80="","",IF(ISNA(VLOOKUP(F80,リスト!$K$7:$X$78,2,FALSE)),"",VLOOKUP(F80,リスト!$K$7:$X$78,2,FALSE)))</f>
        <v/>
      </c>
      <c r="H80" s="157" t="str">
        <f>IF(F80="","",IF(ISNA(VLOOKUP(F80,リスト!$K$7:$X$78,3,FALSE)),"",VLOOKUP(F80,リスト!$K$7:$X$78,3,FALSE)))</f>
        <v/>
      </c>
      <c r="I80" s="156" t="str">
        <f>IF(F80="","",IF(ISNA(VLOOKUP(F80,リスト!$K$7:$X$78,8,FALSE)),"",VLOOKUP(F80,リスト!$K$7:$X$78,8,FALSE)))</f>
        <v/>
      </c>
      <c r="J80" s="135" t="str">
        <f>IF(F80="","",IF(ISNA(VLOOKUP(F80,リスト!$K$7:$X$78,4,FALSE)),"",VLOOKUP(F80,リスト!$K$7:$X$78,4,FALSE)))</f>
        <v/>
      </c>
      <c r="K80" s="159" t="str">
        <f>IF(F80="","",IF(AH80=0,"",AH80))</f>
        <v/>
      </c>
      <c r="L80" s="220">
        <v>55</v>
      </c>
      <c r="M80" s="193" t="s">
        <v>343</v>
      </c>
      <c r="N80" s="137">
        <v>5</v>
      </c>
      <c r="O80" s="157" t="str">
        <f t="shared" si="23"/>
        <v/>
      </c>
      <c r="P80" s="155"/>
      <c r="Q80" s="157" t="str">
        <f>IF(P80="","",IF(ISNA(VLOOKUP(P80,リスト!$K$7:$X$78,2,FALSE)),"",VLOOKUP(P80,リスト!$K$7:$X$78,2,FALSE)))</f>
        <v/>
      </c>
      <c r="R80" s="157" t="str">
        <f>IF(P80="","",IF(ISNA(VLOOKUP(P80,リスト!$K$7:$X$78,3,FALSE)),"",VLOOKUP(P80,リスト!$K$7:$X$78,3,FALSE)))</f>
        <v/>
      </c>
      <c r="S80" s="156" t="str">
        <f>IF(P80="","",IF(ISNA(VLOOKUP(P80,リスト!$K$7:$X$78,8,FALSE)),"",VLOOKUP(P80,リスト!$K$7:$X$78,8,FALSE)))</f>
        <v/>
      </c>
      <c r="T80" s="135" t="str">
        <f>IF(P80="","",IF(ISNA(VLOOKUP(P80,リスト!$K$7:$X$78,4,FALSE)),"",VLOOKUP(P80,リスト!$K$7:$X$78,4,FALSE)))</f>
        <v/>
      </c>
      <c r="U80" s="159" t="str">
        <f>IF(AO80="","",IF(AO80=0,"",AO80))</f>
        <v/>
      </c>
      <c r="AA80" s="195"/>
      <c r="AD80" s="223" t="str">
        <f>IF($F$76="","",IF(ISNA(VLOOKUP($F$76,リスト!$K$7:$X$78,13,FALSE)),"",VLOOKUP($F$76,リスト!$K$7:$X$78,13,FALSE)))</f>
        <v/>
      </c>
      <c r="AE80" s="223" t="str">
        <f>IF($F$76="","",IF(ISNA(VLOOKUP($F$76,リスト!$K$7:$X$78,12,FALSE)),"",VLOOKUP($F$76,リスト!$K$7:$X$78,12,FALSE)))</f>
        <v/>
      </c>
      <c r="AH80" s="225" t="str">
        <f t="shared" si="24"/>
        <v/>
      </c>
      <c r="AK80" s="224" t="str">
        <f>IF(P80="","",IF(ISNA(VLOOKUP(P80,リスト!$K$7:$X$78,13,FALSE)),"",VLOOKUP(P80,リスト!$K$7:$X$78,13,FALSE)))</f>
        <v/>
      </c>
      <c r="AL80" s="224" t="str">
        <f>IF(P80="","",IF(ISNA(VLOOKUP(P80,リスト!$K$7:$X$78,12,FALSE)),"",VLOOKUP(P80,リスト!$K$7:$X$78,12,FALSE)))</f>
        <v/>
      </c>
      <c r="AO80" s="225" t="str">
        <f t="shared" si="25"/>
        <v/>
      </c>
    </row>
    <row r="81" spans="2:41" ht="18.600000000000001" customHeight="1">
      <c r="B81" s="220">
        <v>26</v>
      </c>
      <c r="C81" s="190"/>
      <c r="D81" s="137">
        <v>6</v>
      </c>
      <c r="E81" s="157" t="str">
        <f t="shared" si="22"/>
        <v/>
      </c>
      <c r="F81" s="155"/>
      <c r="G81" s="157" t="str">
        <f>IF(F81="","",IF(ISNA(VLOOKUP(F81,リスト!$K$7:$X$78,2,FALSE)),"",VLOOKUP(F81,リスト!$K$7:$X$78,2,FALSE)))</f>
        <v/>
      </c>
      <c r="H81" s="157" t="str">
        <f>IF(F81="","",IF(ISNA(VLOOKUP(F81,リスト!$K$7:$X$78,3,FALSE)),"",VLOOKUP(F81,リスト!$K$7:$X$78,3,FALSE)))</f>
        <v/>
      </c>
      <c r="I81" s="156" t="str">
        <f>IF(F81="","",IF(ISNA(VLOOKUP(F81,リスト!$K$7:$X$78,8,FALSE)),"",VLOOKUP(F81,リスト!$K$7:$X$78,8,FALSE)))</f>
        <v/>
      </c>
      <c r="J81" s="135" t="str">
        <f>IF(F81="","",IF(ISNA(VLOOKUP(F81,リスト!$K$7:$X$78,4,FALSE)),"",VLOOKUP(F81,リスト!$K$7:$X$78,4,FALSE)))</f>
        <v/>
      </c>
      <c r="K81" s="159" t="str">
        <f>IF(F81="","",IF(AH81=0,"",AH81))</f>
        <v/>
      </c>
      <c r="L81" s="220">
        <v>56</v>
      </c>
      <c r="M81" s="194"/>
      <c r="N81" s="137">
        <v>6</v>
      </c>
      <c r="O81" s="157" t="str">
        <f t="shared" si="23"/>
        <v/>
      </c>
      <c r="P81" s="155"/>
      <c r="Q81" s="157" t="str">
        <f>IF(P81="","",IF(ISNA(VLOOKUP(P81,リスト!$K$7:$X$78,2,FALSE)),"",VLOOKUP(P81,リスト!$K$7:$X$78,2,FALSE)))</f>
        <v/>
      </c>
      <c r="R81" s="157" t="str">
        <f>IF(P81="","",IF(ISNA(VLOOKUP(P81,リスト!$K$7:$X$78,3,FALSE)),"",VLOOKUP(P81,リスト!$K$7:$X$78,3,FALSE)))</f>
        <v/>
      </c>
      <c r="S81" s="156" t="str">
        <f>IF(P81="","",IF(ISNA(VLOOKUP(P81,リスト!$K$7:$X$78,8,FALSE)),"",VLOOKUP(P81,リスト!$K$7:$X$78,8,FALSE)))</f>
        <v/>
      </c>
      <c r="T81" s="135" t="str">
        <f>IF(P81="","",IF(ISNA(VLOOKUP(P81,リスト!$K$7:$X$78,4,FALSE)),"",VLOOKUP(P81,リスト!$K$7:$X$78,4,FALSE)))</f>
        <v/>
      </c>
      <c r="U81" s="159" t="str">
        <f>IF(AO81="","",IF(AO81=0,"",AO81))</f>
        <v/>
      </c>
      <c r="AA81" s="195"/>
      <c r="AD81" s="223" t="str">
        <f>IF($F$76="","",IF(ISNA(VLOOKUP($F$76,リスト!$K$7:$X$78,13,FALSE)),"",VLOOKUP($F$76,リスト!$K$7:$X$78,13,FALSE)))</f>
        <v/>
      </c>
      <c r="AE81" s="223" t="str">
        <f>IF($F$76="","",IF(ISNA(VLOOKUP($F$76,リスト!$K$7:$X$78,12,FALSE)),"",VLOOKUP($F$76,リスト!$K$7:$X$78,12,FALSE)))</f>
        <v/>
      </c>
      <c r="AH81" s="225" t="str">
        <f t="shared" si="24"/>
        <v/>
      </c>
      <c r="AK81" s="224" t="str">
        <f>IF(P81="","",IF(ISNA(VLOOKUP(P81,リスト!$K$7:$X$78,13,FALSE)),"",VLOOKUP(P81,リスト!$K$7:$X$78,13,FALSE)))</f>
        <v/>
      </c>
      <c r="AL81" s="224" t="str">
        <f>IF(P81="","",IF(ISNA(VLOOKUP(P81,リスト!$K$7:$X$78,12,FALSE)),"",VLOOKUP(P81,リスト!$K$7:$X$78,12,FALSE)))</f>
        <v/>
      </c>
      <c r="AO81" s="225" t="str">
        <f t="shared" si="25"/>
        <v/>
      </c>
    </row>
    <row r="82" spans="2:41" ht="18.600000000000001" customHeight="1">
      <c r="M82" s="191"/>
      <c r="AA82" s="191"/>
    </row>
    <row r="83" spans="2:41" ht="18.600000000000001" customHeight="1">
      <c r="E83" s="153" t="s">
        <v>244</v>
      </c>
      <c r="M83" s="191"/>
      <c r="O83" s="154" t="s">
        <v>247</v>
      </c>
      <c r="AA83" s="191"/>
    </row>
    <row r="84" spans="2:41" ht="18.600000000000001" customHeight="1">
      <c r="C84" s="188"/>
      <c r="D84" s="196" t="s">
        <v>225</v>
      </c>
      <c r="E84" s="196" t="s">
        <v>238</v>
      </c>
      <c r="F84" s="196" t="s">
        <v>378</v>
      </c>
      <c r="G84" s="206" t="s">
        <v>204</v>
      </c>
      <c r="H84" s="206" t="s">
        <v>218</v>
      </c>
      <c r="I84" s="197" t="s">
        <v>354</v>
      </c>
      <c r="J84" s="196" t="s">
        <v>235</v>
      </c>
      <c r="K84" s="196" t="s">
        <v>229</v>
      </c>
      <c r="M84" s="192"/>
      <c r="N84" s="196" t="s">
        <v>225</v>
      </c>
      <c r="O84" s="196" t="s">
        <v>238</v>
      </c>
      <c r="P84" s="196" t="s">
        <v>378</v>
      </c>
      <c r="Q84" s="206" t="s">
        <v>204</v>
      </c>
      <c r="R84" s="206" t="s">
        <v>218</v>
      </c>
      <c r="S84" s="197" t="s">
        <v>354</v>
      </c>
      <c r="T84" s="196" t="s">
        <v>235</v>
      </c>
      <c r="U84" s="196" t="s">
        <v>229</v>
      </c>
      <c r="AA84" s="191"/>
      <c r="AD84" s="228" t="s">
        <v>237</v>
      </c>
      <c r="AE84" s="228" t="s">
        <v>234</v>
      </c>
      <c r="AF84" s="221" t="s">
        <v>241</v>
      </c>
      <c r="AK84" s="228" t="s">
        <v>237</v>
      </c>
      <c r="AL84" s="228" t="s">
        <v>234</v>
      </c>
      <c r="AM84" s="221" t="s">
        <v>241</v>
      </c>
    </row>
    <row r="85" spans="2:41" ht="18.600000000000001" customHeight="1">
      <c r="B85" s="220">
        <v>31</v>
      </c>
      <c r="C85" s="189" t="s">
        <v>349</v>
      </c>
      <c r="D85" s="137">
        <v>1</v>
      </c>
      <c r="E85" s="157" t="str">
        <f>IF(F85="","",CONCATENATE($AE$85,$AF$84))</f>
        <v/>
      </c>
      <c r="F85" s="155"/>
      <c r="G85" s="157" t="str">
        <f>IF(F85="","",IF(ISNA(VLOOKUP(F85,リスト!$K$7:$X$78,2,FALSE)),"",VLOOKUP(F85,リスト!$K$7:$X$78,2,FALSE)))</f>
        <v/>
      </c>
      <c r="H85" s="157" t="str">
        <f>IF(F85="","",IF(ISNA(VLOOKUP(F85,リスト!$K$7:$X$78,3,FALSE)),"",VLOOKUP(F85,リスト!$K$7:$X$78,3,FALSE)))</f>
        <v/>
      </c>
      <c r="I85" s="156" t="str">
        <f>IF(F85="","",IF(ISNA(VLOOKUP(F85,リスト!$K$7:$X$78,8,FALSE)),"",VLOOKUP(F85,リスト!$K$7:$X$78,8,FALSE)))</f>
        <v/>
      </c>
      <c r="J85" s="135" t="str">
        <f>IF(F85="","",IF(ISNA(VLOOKUP(F85,リスト!$K$7:$X$78,4,FALSE)),"",VLOOKUP(F85,リスト!$K$7:$X$78,4,FALSE)))</f>
        <v/>
      </c>
      <c r="K85" s="158"/>
      <c r="L85" s="220">
        <v>61</v>
      </c>
      <c r="M85" s="193" t="s">
        <v>349</v>
      </c>
      <c r="N85" s="137">
        <v>1</v>
      </c>
      <c r="O85" s="157" t="str">
        <f>IF(P85="","",CONCATENATE($AL$85,$AM$84))</f>
        <v/>
      </c>
      <c r="P85" s="155"/>
      <c r="Q85" s="157" t="str">
        <f>IF(P85="","",IF(ISNA(VLOOKUP(P85,リスト!$K$7:$X$78,2,FALSE)),"",VLOOKUP(P85,リスト!$K$7:$X$78,2,FALSE)))</f>
        <v/>
      </c>
      <c r="R85" s="157" t="str">
        <f>IF(P85="","",IF(ISNA(VLOOKUP(P85,リスト!$K$7:$X$78,3,FALSE)),"",VLOOKUP(P85,リスト!$K$7:$X$78,3,FALSE)))</f>
        <v/>
      </c>
      <c r="S85" s="156" t="str">
        <f>IF(P85="","",IF(ISNA(VLOOKUP(P85,リスト!$K$7:$X$78,8,FALSE)),"",VLOOKUP(P85,リスト!$K$7:$X$78,8,FALSE)))</f>
        <v/>
      </c>
      <c r="T85" s="135" t="str">
        <f>IF(P85="","",IF(ISNA(VLOOKUP(P85,リスト!$K$7:$X$78,4,FALSE)),"",VLOOKUP(P85,リスト!$K$7:$X$78,4,FALSE)))</f>
        <v/>
      </c>
      <c r="U85" s="158"/>
      <c r="AA85" s="191"/>
      <c r="AD85" s="224" t="str">
        <f>IF(F85="","",IF(ISNA(VLOOKUP(F85,リスト!$K$7:$X$78,13,FALSE)),"",VLOOKUP(F85,リスト!$K$7:$X$78,13,FALSE)))</f>
        <v/>
      </c>
      <c r="AE85" s="224" t="str">
        <f>IF(F85="","",IF(ISNA(VLOOKUP(F85,リスト!$K$7:$X$78,12,FALSE)),"",VLOOKUP(F85,リスト!$K$7:$X$78,12,FALSE)))</f>
        <v/>
      </c>
      <c r="AK85" s="224" t="str">
        <f>IF(P85="","",IF(ISNA(VLOOKUP(P85,リスト!$K$7:$X$78,13,FALSE)),"",VLOOKUP(P85,リスト!$K$7:$X$78,13,FALSE)))</f>
        <v/>
      </c>
      <c r="AL85" s="224" t="str">
        <f>IF(P85="","",IF(ISNA(VLOOKUP(P85,リスト!$K$7:$X$78,12,FALSE)),"",VLOOKUP(P85,リスト!$K$7:$X$78,12,FALSE)))</f>
        <v/>
      </c>
    </row>
    <row r="86" spans="2:41" ht="18.600000000000001" customHeight="1">
      <c r="B86" s="220">
        <v>32</v>
      </c>
      <c r="C86" s="189" t="s">
        <v>350</v>
      </c>
      <c r="D86" s="137">
        <v>2</v>
      </c>
      <c r="E86" s="157" t="str">
        <f t="shared" ref="E86:E90" si="26">IF(F86="","",CONCATENATE($AE$85,$AF$84))</f>
        <v/>
      </c>
      <c r="F86" s="155"/>
      <c r="G86" s="157" t="str">
        <f>IF(F86="","",IF(ISNA(VLOOKUP(F86,リスト!$K$7:$X$78,2,FALSE)),"",VLOOKUP(F86,リスト!$K$7:$X$78,2,FALSE)))</f>
        <v/>
      </c>
      <c r="H86" s="157" t="str">
        <f>IF(F86="","",IF(ISNA(VLOOKUP(F86,リスト!$K$7:$X$78,3,FALSE)),"",VLOOKUP(F86,リスト!$K$7:$X$78,3,FALSE)))</f>
        <v/>
      </c>
      <c r="I86" s="156" t="str">
        <f>IF(F86="","",IF(ISNA(VLOOKUP(F86,リスト!$K$7:$X$78,8,FALSE)),"",VLOOKUP(F86,リスト!$K$7:$X$78,8,FALSE)))</f>
        <v/>
      </c>
      <c r="J86" s="135" t="str">
        <f>IF(F86="","",IF(ISNA(VLOOKUP(F86,リスト!$K$7:$X$78,4,FALSE)),"",VLOOKUP(F86,リスト!$K$7:$X$78,4,FALSE)))</f>
        <v/>
      </c>
      <c r="K86" s="159" t="str">
        <f>IF(F86="","",IF(AH86=0,"",AH86))</f>
        <v/>
      </c>
      <c r="L86" s="220">
        <v>62</v>
      </c>
      <c r="M86" s="193" t="s">
        <v>350</v>
      </c>
      <c r="N86" s="137">
        <v>2</v>
      </c>
      <c r="O86" s="157" t="str">
        <f t="shared" ref="O86:O90" si="27">IF(P86="","",CONCATENATE($AL$85,$AM$84))</f>
        <v/>
      </c>
      <c r="P86" s="155"/>
      <c r="Q86" s="157" t="str">
        <f>IF(P86="","",IF(ISNA(VLOOKUP(P86,リスト!$K$7:$X$78,2,FALSE)),"",VLOOKUP(P86,リスト!$K$7:$X$78,2,FALSE)))</f>
        <v/>
      </c>
      <c r="R86" s="157" t="str">
        <f>IF(P86="","",IF(ISNA(VLOOKUP(P86,リスト!$K$7:$X$78,3,FALSE)),"",VLOOKUP(P86,リスト!$K$7:$X$78,3,FALSE)))</f>
        <v/>
      </c>
      <c r="S86" s="156" t="str">
        <f>IF(P86="","",IF(ISNA(VLOOKUP(P86,リスト!$K$7:$X$78,8,FALSE)),"",VLOOKUP(P86,リスト!$K$7:$X$78,8,FALSE)))</f>
        <v/>
      </c>
      <c r="T86" s="135" t="str">
        <f>IF(P86="","",IF(ISNA(VLOOKUP(P86,リスト!$K$7:$X$78,4,FALSE)),"",VLOOKUP(P86,リスト!$K$7:$X$78,4,FALSE)))</f>
        <v/>
      </c>
      <c r="U86" s="159" t="str">
        <f>IF(AO86="","",IF(AO86=0,"",AO86))</f>
        <v/>
      </c>
      <c r="AA86" s="195"/>
      <c r="AD86" s="224" t="str">
        <f>IF(F86="","",IF(ISNA(VLOOKUP(F86,リスト!$K$7:$X$78,13,FALSE)),"",VLOOKUP(F86,リスト!$K$7:$X$78,13,FALSE)))</f>
        <v/>
      </c>
      <c r="AE86" s="224" t="str">
        <f>IF(F86="","",IF(ISNA(VLOOKUP(F86,リスト!$K$7:$X$78,12,FALSE)),"",VLOOKUP(F86,リスト!$K$7:$X$78,12,FALSE)))</f>
        <v/>
      </c>
      <c r="AH86" s="225" t="str">
        <f>IF(F86="","",IF($K$85="","",$K$85))</f>
        <v/>
      </c>
      <c r="AK86" s="224" t="str">
        <f>IF(P86="","",IF(ISNA(VLOOKUP(P86,リスト!$K$7:$X$78,13,FALSE)),"",VLOOKUP(P86,リスト!$K$7:$X$78,13,FALSE)))</f>
        <v/>
      </c>
      <c r="AL86" s="224" t="str">
        <f>IF(P86="","",IF(ISNA(VLOOKUP(P86,リスト!$K$7:$X$78,12,FALSE)),"",VLOOKUP(P86,リスト!$K$7:$X$78,12,FALSE)))</f>
        <v/>
      </c>
      <c r="AO86" s="225" t="str">
        <f>IF(P86="","",IF($U$85="","",$U$85))</f>
        <v/>
      </c>
    </row>
    <row r="87" spans="2:41" ht="18.600000000000001" customHeight="1">
      <c r="B87" s="220">
        <v>33</v>
      </c>
      <c r="C87" s="189" t="s">
        <v>345</v>
      </c>
      <c r="D87" s="137">
        <v>3</v>
      </c>
      <c r="E87" s="157" t="str">
        <f t="shared" si="26"/>
        <v/>
      </c>
      <c r="F87" s="155"/>
      <c r="G87" s="157" t="str">
        <f>IF(F87="","",IF(ISNA(VLOOKUP(F87,リスト!$K$7:$X$78,2,FALSE)),"",VLOOKUP(F87,リスト!$K$7:$X$78,2,FALSE)))</f>
        <v/>
      </c>
      <c r="H87" s="157" t="str">
        <f>IF(F87="","",IF(ISNA(VLOOKUP(F87,リスト!$K$7:$X$78,3,FALSE)),"",VLOOKUP(F87,リスト!$K$7:$X$78,3,FALSE)))</f>
        <v/>
      </c>
      <c r="I87" s="156" t="str">
        <f>IF(F87="","",IF(ISNA(VLOOKUP(F87,リスト!$K$7:$X$78,8,FALSE)),"",VLOOKUP(F87,リスト!$K$7:$X$78,8,FALSE)))</f>
        <v/>
      </c>
      <c r="J87" s="135" t="str">
        <f>IF(F87="","",IF(ISNA(VLOOKUP(F87,リスト!$K$7:$X$78,4,FALSE)),"",VLOOKUP(F87,リスト!$K$7:$X$78,4,FALSE)))</f>
        <v/>
      </c>
      <c r="K87" s="159" t="str">
        <f>IF(F87="","",IF(AH87=0,"",AH87))</f>
        <v/>
      </c>
      <c r="L87" s="220">
        <v>63</v>
      </c>
      <c r="M87" s="193" t="s">
        <v>345</v>
      </c>
      <c r="N87" s="137">
        <v>3</v>
      </c>
      <c r="O87" s="157" t="str">
        <f t="shared" si="27"/>
        <v/>
      </c>
      <c r="P87" s="155"/>
      <c r="Q87" s="157" t="str">
        <f>IF(P87="","",IF(ISNA(VLOOKUP(P87,リスト!$K$7:$X$78,2,FALSE)),"",VLOOKUP(P87,リスト!$K$7:$X$78,2,FALSE)))</f>
        <v/>
      </c>
      <c r="R87" s="157" t="str">
        <f>IF(P87="","",IF(ISNA(VLOOKUP(P87,リスト!$K$7:$X$78,3,FALSE)),"",VLOOKUP(P87,リスト!$K$7:$X$78,3,FALSE)))</f>
        <v/>
      </c>
      <c r="S87" s="156" t="str">
        <f>IF(P87="","",IF(ISNA(VLOOKUP(P87,リスト!$K$7:$X$78,8,FALSE)),"",VLOOKUP(P87,リスト!$K$7:$X$78,8,FALSE)))</f>
        <v/>
      </c>
      <c r="T87" s="135" t="str">
        <f>IF(P87="","",IF(ISNA(VLOOKUP(P87,リスト!$K$7:$X$78,4,FALSE)),"",VLOOKUP(P87,リスト!$K$7:$X$78,4,FALSE)))</f>
        <v/>
      </c>
      <c r="U87" s="159" t="str">
        <f>IF(AO87="","",IF(AO87=0,"",AO87))</f>
        <v/>
      </c>
      <c r="AA87" s="195"/>
      <c r="AD87" s="224" t="str">
        <f>IF(F87="","",IF(ISNA(VLOOKUP(F87,リスト!$K$7:$X$78,13,FALSE)),"",VLOOKUP(F87,リスト!$K$7:$X$78,13,FALSE)))</f>
        <v/>
      </c>
      <c r="AE87" s="224" t="str">
        <f>IF(F87="","",IF(ISNA(VLOOKUP(F87,リスト!$K$7:$X$78,12,FALSE)),"",VLOOKUP(F87,リスト!$K$7:$X$78,12,FALSE)))</f>
        <v/>
      </c>
      <c r="AH87" s="225" t="str">
        <f t="shared" ref="AH87:AH90" si="28">IF(F87="","",IF($K$85="","",$K$85))</f>
        <v/>
      </c>
      <c r="AK87" s="224" t="str">
        <f>IF(P87="","",IF(ISNA(VLOOKUP(P87,リスト!$K$7:$X$78,13,FALSE)),"",VLOOKUP(P87,リスト!$K$7:$X$78,13,FALSE)))</f>
        <v/>
      </c>
      <c r="AL87" s="224" t="str">
        <f>IF(P87="","",IF(ISNA(VLOOKUP(P87,リスト!$K$7:$X$78,12,FALSE)),"",VLOOKUP(P87,リスト!$K$7:$X$78,12,FALSE)))</f>
        <v/>
      </c>
      <c r="AO87" s="225" t="str">
        <f t="shared" ref="AO87:AO90" si="29">IF(P87="","",IF($U$85="","",$U$85))</f>
        <v/>
      </c>
    </row>
    <row r="88" spans="2:41" ht="18.600000000000001" customHeight="1">
      <c r="B88" s="220">
        <v>34</v>
      </c>
      <c r="C88" s="189" t="s">
        <v>344</v>
      </c>
      <c r="D88" s="137">
        <v>4</v>
      </c>
      <c r="E88" s="157" t="str">
        <f t="shared" si="26"/>
        <v/>
      </c>
      <c r="F88" s="155"/>
      <c r="G88" s="157" t="str">
        <f>IF(F88="","",IF(ISNA(VLOOKUP(F88,リスト!$K$7:$X$78,2,FALSE)),"",VLOOKUP(F88,リスト!$K$7:$X$78,2,FALSE)))</f>
        <v/>
      </c>
      <c r="H88" s="157" t="str">
        <f>IF(F88="","",IF(ISNA(VLOOKUP(F88,リスト!$K$7:$X$78,3,FALSE)),"",VLOOKUP(F88,リスト!$K$7:$X$78,3,FALSE)))</f>
        <v/>
      </c>
      <c r="I88" s="156" t="str">
        <f>IF(F88="","",IF(ISNA(VLOOKUP(F88,リスト!$K$7:$X$78,8,FALSE)),"",VLOOKUP(F88,リスト!$K$7:$X$78,8,FALSE)))</f>
        <v/>
      </c>
      <c r="J88" s="135" t="str">
        <f>IF(F88="","",IF(ISNA(VLOOKUP(F88,リスト!$K$7:$X$78,4,FALSE)),"",VLOOKUP(F88,リスト!$K$7:$X$78,4,FALSE)))</f>
        <v/>
      </c>
      <c r="K88" s="159" t="str">
        <f>IF(F88="","",IF(AH88=0,"",AH88))</f>
        <v/>
      </c>
      <c r="L88" s="220">
        <v>64</v>
      </c>
      <c r="M88" s="193" t="s">
        <v>353</v>
      </c>
      <c r="N88" s="137">
        <v>4</v>
      </c>
      <c r="O88" s="157" t="str">
        <f t="shared" si="27"/>
        <v/>
      </c>
      <c r="P88" s="155"/>
      <c r="Q88" s="157" t="str">
        <f>IF(P88="","",IF(ISNA(VLOOKUP(P88,リスト!$K$7:$X$78,2,FALSE)),"",VLOOKUP(P88,リスト!$K$7:$X$78,2,FALSE)))</f>
        <v/>
      </c>
      <c r="R88" s="157" t="str">
        <f>IF(P88="","",IF(ISNA(VLOOKUP(P88,リスト!$K$7:$X$78,3,FALSE)),"",VLOOKUP(P88,リスト!$K$7:$X$78,3,FALSE)))</f>
        <v/>
      </c>
      <c r="S88" s="156" t="str">
        <f>IF(P88="","",IF(ISNA(VLOOKUP(P88,リスト!$K$7:$X$78,8,FALSE)),"",VLOOKUP(P88,リスト!$K$7:$X$78,8,FALSE)))</f>
        <v/>
      </c>
      <c r="T88" s="135" t="str">
        <f>IF(P88="","",IF(ISNA(VLOOKUP(P88,リスト!$K$7:$X$78,4,FALSE)),"",VLOOKUP(P88,リスト!$K$7:$X$78,4,FALSE)))</f>
        <v/>
      </c>
      <c r="U88" s="159" t="str">
        <f>IF(AO88="","",IF(AO88=0,"",AO88))</f>
        <v/>
      </c>
      <c r="AA88" s="195"/>
      <c r="AD88" s="224" t="str">
        <f>IF(F88="","",IF(ISNA(VLOOKUP(F88,リスト!$K$7:$X$78,13,FALSE)),"",VLOOKUP(F88,リスト!$K$7:$X$78,13,FALSE)))</f>
        <v/>
      </c>
      <c r="AE88" s="224" t="str">
        <f>IF(F88="","",IF(ISNA(VLOOKUP(F88,リスト!$K$7:$X$78,12,FALSE)),"",VLOOKUP(F88,リスト!$K$7:$X$78,12,FALSE)))</f>
        <v/>
      </c>
      <c r="AH88" s="225" t="str">
        <f t="shared" si="28"/>
        <v/>
      </c>
      <c r="AK88" s="224" t="str">
        <f>IF(P88="","",IF(ISNA(VLOOKUP(P88,リスト!$K$7:$X$78,13,FALSE)),"",VLOOKUP(P88,リスト!$K$7:$X$78,13,FALSE)))</f>
        <v/>
      </c>
      <c r="AL88" s="224" t="str">
        <f>IF(P88="","",IF(ISNA(VLOOKUP(P88,リスト!$K$7:$X$78,12,FALSE)),"",VLOOKUP(P88,リスト!$K$7:$X$78,12,FALSE)))</f>
        <v/>
      </c>
      <c r="AO88" s="225" t="str">
        <f t="shared" si="29"/>
        <v/>
      </c>
    </row>
    <row r="89" spans="2:41" ht="18.600000000000001" customHeight="1">
      <c r="B89" s="220">
        <v>35</v>
      </c>
      <c r="C89" s="189" t="s">
        <v>343</v>
      </c>
      <c r="D89" s="137">
        <v>5</v>
      </c>
      <c r="E89" s="157" t="str">
        <f t="shared" si="26"/>
        <v/>
      </c>
      <c r="F89" s="155"/>
      <c r="G89" s="157" t="str">
        <f>IF(F89="","",IF(ISNA(VLOOKUP(F89,リスト!$K$7:$X$78,2,FALSE)),"",VLOOKUP(F89,リスト!$K$7:$X$78,2,FALSE)))</f>
        <v/>
      </c>
      <c r="H89" s="157" t="str">
        <f>IF(F89="","",IF(ISNA(VLOOKUP(F89,リスト!$K$7:$X$78,3,FALSE)),"",VLOOKUP(F89,リスト!$K$7:$X$78,3,FALSE)))</f>
        <v/>
      </c>
      <c r="I89" s="156" t="str">
        <f>IF(F89="","",IF(ISNA(VLOOKUP(F89,リスト!$K$7:$X$78,8,FALSE)),"",VLOOKUP(F89,リスト!$K$7:$X$78,8,FALSE)))</f>
        <v/>
      </c>
      <c r="J89" s="135" t="str">
        <f>IF(F89="","",IF(ISNA(VLOOKUP(F89,リスト!$K$7:$X$78,4,FALSE)),"",VLOOKUP(F89,リスト!$K$7:$X$78,4,FALSE)))</f>
        <v/>
      </c>
      <c r="K89" s="159" t="str">
        <f>IF(F89="","",IF(AH89=0,"",AH89))</f>
        <v/>
      </c>
      <c r="L89" s="220">
        <v>65</v>
      </c>
      <c r="M89" s="193" t="s">
        <v>343</v>
      </c>
      <c r="N89" s="137">
        <v>5</v>
      </c>
      <c r="O89" s="157" t="str">
        <f t="shared" si="27"/>
        <v/>
      </c>
      <c r="P89" s="155"/>
      <c r="Q89" s="157" t="str">
        <f>IF(P89="","",IF(ISNA(VLOOKUP(P89,リスト!$K$7:$X$78,2,FALSE)),"",VLOOKUP(P89,リスト!$K$7:$X$78,2,FALSE)))</f>
        <v/>
      </c>
      <c r="R89" s="157" t="str">
        <f>IF(P89="","",IF(ISNA(VLOOKUP(P89,リスト!$K$7:$X$78,3,FALSE)),"",VLOOKUP(P89,リスト!$K$7:$X$78,3,FALSE)))</f>
        <v/>
      </c>
      <c r="S89" s="156" t="str">
        <f>IF(P89="","",IF(ISNA(VLOOKUP(P89,リスト!$K$7:$X$78,8,FALSE)),"",VLOOKUP(P89,リスト!$K$7:$X$78,8,FALSE)))</f>
        <v/>
      </c>
      <c r="T89" s="135" t="str">
        <f>IF(P89="","",IF(ISNA(VLOOKUP(P89,リスト!$K$7:$X$78,4,FALSE)),"",VLOOKUP(P89,リスト!$K$7:$X$78,4,FALSE)))</f>
        <v/>
      </c>
      <c r="U89" s="159" t="str">
        <f>IF(AO89="","",IF(AO89=0,"",AO89))</f>
        <v/>
      </c>
      <c r="AA89" s="195"/>
      <c r="AD89" s="224" t="str">
        <f>IF(F89="","",IF(ISNA(VLOOKUP(F89,リスト!$K$7:$X$78,13,FALSE)),"",VLOOKUP(F89,リスト!$K$7:$X$78,13,FALSE)))</f>
        <v/>
      </c>
      <c r="AE89" s="224" t="str">
        <f>IF(F89="","",IF(ISNA(VLOOKUP(F89,リスト!$K$7:$X$78,12,FALSE)),"",VLOOKUP(F89,リスト!$K$7:$X$78,12,FALSE)))</f>
        <v/>
      </c>
      <c r="AH89" s="225" t="str">
        <f t="shared" si="28"/>
        <v/>
      </c>
      <c r="AK89" s="224" t="str">
        <f>IF(P89="","",IF(ISNA(VLOOKUP(P89,リスト!$K$7:$X$78,13,FALSE)),"",VLOOKUP(P89,リスト!$K$7:$X$78,13,FALSE)))</f>
        <v/>
      </c>
      <c r="AL89" s="224" t="str">
        <f>IF(P89="","",IF(ISNA(VLOOKUP(P89,リスト!$K$7:$X$78,12,FALSE)),"",VLOOKUP(P89,リスト!$K$7:$X$78,12,FALSE)))</f>
        <v/>
      </c>
      <c r="AO89" s="225" t="str">
        <f t="shared" si="29"/>
        <v/>
      </c>
    </row>
    <row r="90" spans="2:41" ht="18.600000000000001" customHeight="1">
      <c r="B90" s="220">
        <v>36</v>
      </c>
      <c r="C90" s="190"/>
      <c r="D90" s="137">
        <v>6</v>
      </c>
      <c r="E90" s="157" t="str">
        <f t="shared" si="26"/>
        <v/>
      </c>
      <c r="F90" s="155"/>
      <c r="G90" s="157" t="str">
        <f>IF(F90="","",IF(ISNA(VLOOKUP(F90,リスト!$K$7:$X$78,2,FALSE)),"",VLOOKUP(F90,リスト!$K$7:$X$78,2,FALSE)))</f>
        <v/>
      </c>
      <c r="H90" s="157" t="str">
        <f>IF(F90="","",IF(ISNA(VLOOKUP(F90,リスト!$K$7:$X$78,3,FALSE)),"",VLOOKUP(F90,リスト!$K$7:$X$78,3,FALSE)))</f>
        <v/>
      </c>
      <c r="I90" s="156" t="str">
        <f>IF(F90="","",IF(ISNA(VLOOKUP(F90,リスト!$K$7:$X$78,8,FALSE)),"",VLOOKUP(F90,リスト!$K$7:$X$78,8,FALSE)))</f>
        <v/>
      </c>
      <c r="J90" s="135" t="str">
        <f>IF(F90="","",IF(ISNA(VLOOKUP(F90,リスト!$K$7:$X$78,4,FALSE)),"",VLOOKUP(F90,リスト!$K$7:$X$78,4,FALSE)))</f>
        <v/>
      </c>
      <c r="K90" s="159" t="str">
        <f>IF(F90="","",IF(AH90=0,"",AH90))</f>
        <v/>
      </c>
      <c r="L90" s="220">
        <v>66</v>
      </c>
      <c r="M90" s="194"/>
      <c r="N90" s="137">
        <v>6</v>
      </c>
      <c r="O90" s="157" t="str">
        <f t="shared" si="27"/>
        <v/>
      </c>
      <c r="P90" s="155"/>
      <c r="Q90" s="157" t="str">
        <f>IF(P90="","",IF(ISNA(VLOOKUP(P90,リスト!$K$7:$X$78,2,FALSE)),"",VLOOKUP(P90,リスト!$K$7:$X$78,2,FALSE)))</f>
        <v/>
      </c>
      <c r="R90" s="157" t="str">
        <f>IF(P90="","",IF(ISNA(VLOOKUP(P90,リスト!$K$7:$X$78,3,FALSE)),"",VLOOKUP(P90,リスト!$K$7:$X$78,3,FALSE)))</f>
        <v/>
      </c>
      <c r="S90" s="156" t="str">
        <f>IF(P90="","",IF(ISNA(VLOOKUP(P90,リスト!$K$7:$X$78,8,FALSE)),"",VLOOKUP(P90,リスト!$K$7:$X$78,8,FALSE)))</f>
        <v/>
      </c>
      <c r="T90" s="135" t="str">
        <f>IF(P90="","",IF(ISNA(VLOOKUP(P90,リスト!$K$7:$X$78,4,FALSE)),"",VLOOKUP(P90,リスト!$K$7:$X$78,4,FALSE)))</f>
        <v/>
      </c>
      <c r="U90" s="159" t="str">
        <f>IF(AO90="","",IF(AO90=0,"",AO90))</f>
        <v/>
      </c>
      <c r="AA90" s="195"/>
      <c r="AD90" s="224" t="str">
        <f>IF(F90="","",IF(ISNA(VLOOKUP(F90,リスト!$K$7:$X$78,13,FALSE)),"",VLOOKUP(F90,リスト!$K$7:$X$78,13,FALSE)))</f>
        <v/>
      </c>
      <c r="AE90" s="224" t="str">
        <f>IF(F90="","",IF(ISNA(VLOOKUP(F90,リスト!$K$7:$X$78,12,FALSE)),"",VLOOKUP(F90,リスト!$K$7:$X$78,12,FALSE)))</f>
        <v/>
      </c>
      <c r="AH90" s="225" t="str">
        <f t="shared" si="28"/>
        <v/>
      </c>
      <c r="AK90" s="224" t="str">
        <f>IF(P90="","",IF(ISNA(VLOOKUP(P90,リスト!$K$7:$X$78,13,FALSE)),"",VLOOKUP(P90,リスト!$K$7:$X$78,13,FALSE)))</f>
        <v/>
      </c>
      <c r="AL90" s="224" t="str">
        <f>IF(P90="","",IF(ISNA(VLOOKUP(P90,リスト!$K$7:$X$78,12,FALSE)),"",VLOOKUP(P90,リスト!$K$7:$X$78,12,FALSE)))</f>
        <v/>
      </c>
      <c r="AO90" s="225" t="str">
        <f t="shared" si="29"/>
        <v/>
      </c>
    </row>
    <row r="93" spans="2:41" ht="21.75" customHeight="1">
      <c r="E93" s="152" t="s">
        <v>337</v>
      </c>
      <c r="O93" s="160" t="s">
        <v>338</v>
      </c>
      <c r="AA93" s="191"/>
    </row>
    <row r="94" spans="2:41" ht="18" customHeight="1">
      <c r="E94" s="153" t="s">
        <v>242</v>
      </c>
      <c r="O94" s="154" t="s">
        <v>245</v>
      </c>
      <c r="AA94" s="191"/>
    </row>
    <row r="95" spans="2:41" ht="18" customHeight="1">
      <c r="C95" s="188"/>
      <c r="D95" s="134" t="s">
        <v>225</v>
      </c>
      <c r="E95" s="124" t="s">
        <v>238</v>
      </c>
      <c r="F95" s="124" t="s">
        <v>378</v>
      </c>
      <c r="G95" s="208" t="s">
        <v>204</v>
      </c>
      <c r="H95" s="208" t="s">
        <v>218</v>
      </c>
      <c r="I95" s="124" t="s">
        <v>355</v>
      </c>
      <c r="J95" s="124" t="s">
        <v>235</v>
      </c>
      <c r="K95" s="124" t="s">
        <v>229</v>
      </c>
      <c r="M95" s="192"/>
      <c r="N95" s="134" t="s">
        <v>225</v>
      </c>
      <c r="O95" s="124" t="s">
        <v>238</v>
      </c>
      <c r="P95" s="124" t="s">
        <v>378</v>
      </c>
      <c r="Q95" s="208" t="s">
        <v>204</v>
      </c>
      <c r="R95" s="208" t="s">
        <v>218</v>
      </c>
      <c r="S95" s="124" t="s">
        <v>355</v>
      </c>
      <c r="T95" s="124" t="s">
        <v>235</v>
      </c>
      <c r="U95" s="124" t="s">
        <v>229</v>
      </c>
      <c r="AA95" s="191"/>
      <c r="AD95" s="228" t="s">
        <v>237</v>
      </c>
      <c r="AE95" s="228" t="s">
        <v>234</v>
      </c>
      <c r="AF95" s="221" t="str">
        <f>IF(F105="","A","")</f>
        <v>A</v>
      </c>
      <c r="AK95" s="228" t="s">
        <v>237</v>
      </c>
      <c r="AL95" s="228" t="s">
        <v>234</v>
      </c>
      <c r="AM95" s="221" t="str">
        <f>IF(P105="","A","")</f>
        <v>A</v>
      </c>
    </row>
    <row r="96" spans="2:41" ht="18" customHeight="1">
      <c r="B96" s="220">
        <v>11</v>
      </c>
      <c r="C96" s="189" t="s">
        <v>351</v>
      </c>
      <c r="D96" s="137">
        <v>1</v>
      </c>
      <c r="E96" s="157" t="str">
        <f>IF(F96="","",IF($AF$105=0,$AE$96,IF($AF$97=1,$AG$96,"")))</f>
        <v/>
      </c>
      <c r="F96" s="155"/>
      <c r="G96" s="157" t="str">
        <f>IF(F96="","",IF(ISNA(VLOOKUP(F96,リスト!$K$7:$X$78,2,FALSE)),"",VLOOKUP(F96,リスト!$K$7:$X$78,2,FALSE)))</f>
        <v/>
      </c>
      <c r="H96" s="157" t="str">
        <f>IF(F96="","",IF(ISNA(VLOOKUP(F96,リスト!$K$7:$X$78,3,FALSE)),"",VLOOKUP(F96,リスト!$K$7:$X$78,3,FALSE)))</f>
        <v/>
      </c>
      <c r="I96" s="156" t="str">
        <f>IF(F96="","",IF(ISNA(VLOOKUP(F96,リスト!$K$7:$X$78,8,FALSE)),"",VLOOKUP(F96,リスト!$K$7:$X$78,8,FALSE)))</f>
        <v/>
      </c>
      <c r="J96" s="135" t="str">
        <f>IF(F96="","",IF(ISNA(VLOOKUP(F96,リスト!$K$7:$X$78,4,FALSE)),"",VLOOKUP(F96,リスト!$K$7:$X$78,4,FALSE)))</f>
        <v/>
      </c>
      <c r="K96" s="158"/>
      <c r="L96" s="220">
        <v>41</v>
      </c>
      <c r="M96" s="193" t="s">
        <v>351</v>
      </c>
      <c r="N96" s="137">
        <v>1</v>
      </c>
      <c r="O96" s="157" t="str">
        <f>IF(P96="","",IF($AM$105=0,$AL$96,IF($AM$97=1,$AN$96,"")))</f>
        <v/>
      </c>
      <c r="P96" s="155"/>
      <c r="Q96" s="157" t="str">
        <f>IF(P96="","",IF(ISNA(VLOOKUP(P96,リスト!$K$7:$X$78,2,FALSE)),"",VLOOKUP(P96,リスト!$K$7:$X$78,2,FALSE)))</f>
        <v/>
      </c>
      <c r="R96" s="157" t="str">
        <f>IF(P96="","",IF(ISNA(VLOOKUP(P96,リスト!$K$7:$X$78,3,FALSE)),"",VLOOKUP(P96,リスト!$K$7:$X$78,3,FALSE)))</f>
        <v/>
      </c>
      <c r="S96" s="156" t="str">
        <f>IF(P96="","",IF(ISNA(VLOOKUP(P96,リスト!$K$7:$X$78,8,FALSE)),"",VLOOKUP(P96,リスト!$K$7:$X$78,8,FALSE)))</f>
        <v/>
      </c>
      <c r="T96" s="135" t="str">
        <f>IF(P96="","",IF(ISNA(VLOOKUP(P96,リスト!$K$7:$X$78,4,FALSE)),"",VLOOKUP(P96,リスト!$K$7:$X$78,4,FALSE)))</f>
        <v/>
      </c>
      <c r="U96" s="158"/>
      <c r="AA96" s="191"/>
      <c r="AD96" s="223" t="str">
        <f>IF($F96="","",IF(ISNA(VLOOKUP($F96,リスト!$K$7:$X$78,13,FALSE)),"",VLOOKUP($F96,リスト!$K$7:$X$78,13,FALSE)))</f>
        <v/>
      </c>
      <c r="AE96" s="223" t="str">
        <f>IF($F96="","",IF(ISNA(VLOOKUP($F96,リスト!$K$7:$X$78,12,FALSE)),"",VLOOKUP($F96,リスト!$K$7:$X$78,12,FALSE)))</f>
        <v/>
      </c>
      <c r="AF96" s="221" t="s">
        <v>239</v>
      </c>
      <c r="AG96" s="221" t="str">
        <f>CONCATENATE(AE105,AF96)</f>
        <v>A</v>
      </c>
      <c r="AK96" s="224" t="str">
        <f>IF(P96="","",IF(ISNA(VLOOKUP($P96,リスト!$K$7:$X$78,13,FALSE)),"",VLOOKUP(P96,リスト!$K$7:$X$78,13,FALSE)))</f>
        <v/>
      </c>
      <c r="AL96" s="224" t="str">
        <f>IF(P96="","",IF(ISNA(VLOOKUP(P96,リスト!$K$7:$X$78,12,FALSE)),"",VLOOKUP(P96,リスト!$K$7:$X$78,12,FALSE)))</f>
        <v/>
      </c>
      <c r="AM96" s="221" t="s">
        <v>239</v>
      </c>
      <c r="AN96" s="221" t="str">
        <f>CONCATENATE(AL105,AM96)</f>
        <v>A</v>
      </c>
    </row>
    <row r="97" spans="2:41" ht="18" customHeight="1">
      <c r="B97" s="220">
        <v>12</v>
      </c>
      <c r="C97" s="189" t="s">
        <v>352</v>
      </c>
      <c r="D97" s="137">
        <v>2</v>
      </c>
      <c r="E97" s="157" t="str">
        <f t="shared" ref="E97:E101" si="30">IF(F97="","",IF($AF$105=0,$AE$96,IF($AF$97=1,$AG$96,"")))</f>
        <v/>
      </c>
      <c r="F97" s="155"/>
      <c r="G97" s="157" t="str">
        <f>IF(F97="","",IF(ISNA(VLOOKUP(F97,リスト!$K$7:$X$78,2,FALSE)),"",VLOOKUP(F97,リスト!$K$7:$X$78,2,FALSE)))</f>
        <v/>
      </c>
      <c r="H97" s="157" t="str">
        <f>IF(F97="","",IF(ISNA(VLOOKUP(F97,リスト!$K$7:$X$78,3,FALSE)),"",VLOOKUP(F97,リスト!$K$7:$X$78,3,FALSE)))</f>
        <v/>
      </c>
      <c r="I97" s="156" t="str">
        <f>IF(F97="","",IF(ISNA(VLOOKUP(F97,リスト!$K$7:$X$78,8,FALSE)),"",VLOOKUP(F97,リスト!$K$7:$X$78,8,FALSE)))</f>
        <v/>
      </c>
      <c r="J97" s="135" t="str">
        <f>IF(F97="","",IF(ISNA(VLOOKUP(F97,リスト!$K$7:$X$78,4,FALSE)),"",VLOOKUP(F97,リスト!$K$7:$X$78,4,FALSE)))</f>
        <v/>
      </c>
      <c r="K97" s="159" t="str">
        <f>IF(F97="","",IF(AH97=0,"",AH97))</f>
        <v/>
      </c>
      <c r="L97" s="220">
        <v>42</v>
      </c>
      <c r="M97" s="193" t="s">
        <v>352</v>
      </c>
      <c r="N97" s="137">
        <v>2</v>
      </c>
      <c r="O97" s="157" t="str">
        <f t="shared" ref="O97:O101" si="31">IF(P97="","",IF($AM$105=0,$AL$96,IF($AM$97=1,$AN$96,"")))</f>
        <v/>
      </c>
      <c r="P97" s="155"/>
      <c r="Q97" s="157" t="str">
        <f>IF(P97="","",IF(ISNA(VLOOKUP(P97,リスト!$K$7:$X$78,2,FALSE)),"",VLOOKUP(P97,リスト!$K$7:$X$78,2,FALSE)))</f>
        <v/>
      </c>
      <c r="R97" s="157" t="str">
        <f>IF(P97="","",IF(ISNA(VLOOKUP(P97,リスト!$K$7:$X$78,3,FALSE)),"",VLOOKUP(P97,リスト!$K$7:$X$78,3,FALSE)))</f>
        <v/>
      </c>
      <c r="S97" s="156" t="str">
        <f>IF(P97="","",IF(ISNA(VLOOKUP(P97,リスト!$K$7:$X$78,8,FALSE)),"",VLOOKUP(P97,リスト!$K$7:$X$78,8,FALSE)))</f>
        <v/>
      </c>
      <c r="T97" s="135" t="str">
        <f>IF(P97="","",IF(ISNA(VLOOKUP(P97,リスト!$K$7:$X$78,4,FALSE)),"",VLOOKUP(P97,リスト!$K$7:$X$78,4,FALSE)))</f>
        <v/>
      </c>
      <c r="U97" s="159" t="str">
        <f>IF(P97="","",IF(AO97=0,"",AO97))</f>
        <v/>
      </c>
      <c r="AA97" s="175"/>
      <c r="AD97" s="223" t="str">
        <f>IF($F97="","",IF(ISNA(VLOOKUP($F97,リスト!$K$7:$X$78,13,FALSE)),"",VLOOKUP($F97,リスト!$K$7:$X$78,13,FALSE)))</f>
        <v/>
      </c>
      <c r="AE97" s="223" t="str">
        <f>IF($F97="","",IF(ISNA(VLOOKUP($F97,リスト!$K$7:$X$78,12,FALSE)),"",VLOOKUP($F97,リスト!$K$7:$X$78,12,FALSE)))</f>
        <v/>
      </c>
      <c r="AF97" s="221">
        <f>COUNTA(F96)</f>
        <v>0</v>
      </c>
      <c r="AH97" s="225" t="str">
        <f>IF(F97="","",IF($K$96="","",$K$96))</f>
        <v/>
      </c>
      <c r="AK97" s="224" t="str">
        <f>IF(P97="","",IF(ISNA(VLOOKUP($P97,リスト!$K$7:$X$78,13,FALSE)),"",VLOOKUP(P97,リスト!$K$7:$X$78,13,FALSE)))</f>
        <v/>
      </c>
      <c r="AL97" s="224" t="str">
        <f>IF(P97="","",IF(ISNA(VLOOKUP(P97,リスト!$K$7:$X$78,12,FALSE)),"",VLOOKUP(P97,リスト!$K$7:$X$78,12,FALSE)))</f>
        <v/>
      </c>
      <c r="AM97" s="221">
        <f>COUNTA(P96)</f>
        <v>0</v>
      </c>
      <c r="AO97" s="226" t="str">
        <f>IF(P97="","",IF($U$96="","",$U$96))</f>
        <v/>
      </c>
    </row>
    <row r="98" spans="2:41" ht="18" customHeight="1">
      <c r="B98" s="220">
        <v>13</v>
      </c>
      <c r="C98" s="189"/>
      <c r="D98" s="137">
        <v>3</v>
      </c>
      <c r="E98" s="157" t="str">
        <f t="shared" si="30"/>
        <v/>
      </c>
      <c r="F98" s="155"/>
      <c r="G98" s="157" t="str">
        <f>IF(F98="","",IF(ISNA(VLOOKUP(F98,リスト!$K$7:$X$78,2,FALSE)),"",VLOOKUP(F98,リスト!$K$7:$X$78,2,FALSE)))</f>
        <v/>
      </c>
      <c r="H98" s="157" t="str">
        <f>IF(F98="","",IF(ISNA(VLOOKUP(F98,リスト!$K$7:$X$78,3,FALSE)),"",VLOOKUP(F98,リスト!$K$7:$X$78,3,FALSE)))</f>
        <v/>
      </c>
      <c r="I98" s="156" t="str">
        <f>IF(F98="","",IF(ISNA(VLOOKUP(F98,リスト!$K$7:$X$78,8,FALSE)),"",VLOOKUP(F98,リスト!$K$7:$X$78,8,FALSE)))</f>
        <v/>
      </c>
      <c r="J98" s="135" t="str">
        <f>IF(F98="","",IF(ISNA(VLOOKUP(F98,リスト!$K$7:$X$78,4,FALSE)),"",VLOOKUP(F98,リスト!$K$7:$X$78,4,FALSE)))</f>
        <v/>
      </c>
      <c r="K98" s="159" t="str">
        <f>IF(F98="","",IF(AH98=0,"",AH98))</f>
        <v/>
      </c>
      <c r="L98" s="220">
        <v>43</v>
      </c>
      <c r="M98" s="193"/>
      <c r="N98" s="137">
        <v>3</v>
      </c>
      <c r="O98" s="157" t="str">
        <f t="shared" si="31"/>
        <v/>
      </c>
      <c r="P98" s="155"/>
      <c r="Q98" s="157" t="str">
        <f>IF(P98="","",IF(ISNA(VLOOKUP(P98,リスト!$K$7:$X$78,2,FALSE)),"",VLOOKUP(P98,リスト!$K$7:$X$78,2,FALSE)))</f>
        <v/>
      </c>
      <c r="R98" s="157" t="str">
        <f>IF(P98="","",IF(ISNA(VLOOKUP(P98,リスト!$K$7:$X$78,3,FALSE)),"",VLOOKUP(P98,リスト!$K$7:$X$78,3,FALSE)))</f>
        <v/>
      </c>
      <c r="S98" s="156" t="str">
        <f>IF(P98="","",IF(ISNA(VLOOKUP(P98,リスト!$K$7:$X$78,8,FALSE)),"",VLOOKUP(P98,リスト!$K$7:$X$78,8,FALSE)))</f>
        <v/>
      </c>
      <c r="T98" s="135" t="str">
        <f>IF(P98="","",IF(ISNA(VLOOKUP(P98,リスト!$K$7:$X$78,4,FALSE)),"",VLOOKUP(P98,リスト!$K$7:$X$78,4,FALSE)))</f>
        <v/>
      </c>
      <c r="U98" s="159" t="str">
        <f>IF(P98="","",IF(AO98=0,"",AO98))</f>
        <v/>
      </c>
      <c r="AA98" s="175"/>
      <c r="AD98" s="223" t="str">
        <f>IF($F98="","",IF(ISNA(VLOOKUP($F98,リスト!$K$7:$X$78,13,FALSE)),"",VLOOKUP($F98,リスト!$K$7:$X$78,13,FALSE)))</f>
        <v/>
      </c>
      <c r="AE98" s="223" t="str">
        <f>IF($F98="","",IF(ISNA(VLOOKUP($F98,リスト!$K$7:$X$78,12,FALSE)),"",VLOOKUP($F98,リスト!$K$7:$X$78,12,FALSE)))</f>
        <v/>
      </c>
      <c r="AH98" s="225" t="str">
        <f t="shared" ref="AH98:AH101" si="32">IF(F98="","",IF($K$96="","",$K$96))</f>
        <v/>
      </c>
      <c r="AK98" s="224" t="str">
        <f>IF(P98="","",IF(ISNA(VLOOKUP($P98,リスト!$K$7:$X$78,13,FALSE)),"",VLOOKUP(P98,リスト!$K$7:$X$78,13,FALSE)))</f>
        <v/>
      </c>
      <c r="AL98" s="224" t="str">
        <f>IF(P98="","",IF(ISNA(VLOOKUP(P98,リスト!$K$7:$X$78,12,FALSE)),"",VLOOKUP(P98,リスト!$K$7:$X$78,12,FALSE)))</f>
        <v/>
      </c>
      <c r="AO98" s="226" t="str">
        <f t="shared" ref="AO98:AO101" si="33">IF(P98="","",IF($U$96="","",$U$96))</f>
        <v/>
      </c>
    </row>
    <row r="99" spans="2:41" ht="18" customHeight="1">
      <c r="B99" s="220">
        <v>14</v>
      </c>
      <c r="C99" s="189" t="s">
        <v>344</v>
      </c>
      <c r="D99" s="137">
        <v>4</v>
      </c>
      <c r="E99" s="157" t="str">
        <f t="shared" si="30"/>
        <v/>
      </c>
      <c r="F99" s="155"/>
      <c r="G99" s="157" t="str">
        <f>IF(F99="","",IF(ISNA(VLOOKUP(F99,リスト!$K$7:$X$78,2,FALSE)),"",VLOOKUP(F99,リスト!$K$7:$X$78,2,FALSE)))</f>
        <v/>
      </c>
      <c r="H99" s="157" t="str">
        <f>IF(F99="","",IF(ISNA(VLOOKUP(F99,リスト!$K$7:$X$78,3,FALSE)),"",VLOOKUP(F99,リスト!$K$7:$X$78,3,FALSE)))</f>
        <v/>
      </c>
      <c r="I99" s="156" t="str">
        <f>IF(F99="","",IF(ISNA(VLOOKUP(F99,リスト!$K$7:$X$78,8,FALSE)),"",VLOOKUP(F99,リスト!$K$7:$X$78,8,FALSE)))</f>
        <v/>
      </c>
      <c r="J99" s="135" t="str">
        <f>IF(F99="","",IF(ISNA(VLOOKUP(F99,リスト!$K$7:$X$78,4,FALSE)),"",VLOOKUP(F99,リスト!$K$7:$X$78,4,FALSE)))</f>
        <v/>
      </c>
      <c r="K99" s="159" t="str">
        <f>IF(F99="","",IF(AH99=0,"",AH99))</f>
        <v/>
      </c>
      <c r="L99" s="220">
        <v>44</v>
      </c>
      <c r="M99" s="193" t="s">
        <v>353</v>
      </c>
      <c r="N99" s="137">
        <v>4</v>
      </c>
      <c r="O99" s="157" t="str">
        <f t="shared" si="31"/>
        <v/>
      </c>
      <c r="P99" s="155"/>
      <c r="Q99" s="157" t="str">
        <f>IF(P99="","",IF(ISNA(VLOOKUP(P99,リスト!$K$7:$X$78,2,FALSE)),"",VLOOKUP(P99,リスト!$K$7:$X$78,2,FALSE)))</f>
        <v/>
      </c>
      <c r="R99" s="157" t="str">
        <f>IF(P99="","",IF(ISNA(VLOOKUP(P99,リスト!$K$7:$X$78,3,FALSE)),"",VLOOKUP(P99,リスト!$K$7:$X$78,3,FALSE)))</f>
        <v/>
      </c>
      <c r="S99" s="156" t="str">
        <f>IF(P99="","",IF(ISNA(VLOOKUP(P99,リスト!$K$7:$X$78,8,FALSE)),"",VLOOKUP(P99,リスト!$K$7:$X$78,8,FALSE)))</f>
        <v/>
      </c>
      <c r="T99" s="135" t="str">
        <f>IF(P99="","",IF(ISNA(VLOOKUP(P99,リスト!$K$7:$X$78,4,FALSE)),"",VLOOKUP(P99,リスト!$K$7:$X$78,4,FALSE)))</f>
        <v/>
      </c>
      <c r="U99" s="159" t="str">
        <f>IF(P99="","",IF(AO99=0,"",AO99))</f>
        <v/>
      </c>
      <c r="AA99" s="175"/>
      <c r="AD99" s="223" t="str">
        <f>IF($F99="","",IF(ISNA(VLOOKUP($F99,リスト!$K$7:$X$78,13,FALSE)),"",VLOOKUP($F99,リスト!$K$7:$X$78,13,FALSE)))</f>
        <v/>
      </c>
      <c r="AE99" s="223" t="str">
        <f>IF($F99="","",IF(ISNA(VLOOKUP($F99,リスト!$K$7:$X$78,12,FALSE)),"",VLOOKUP($F99,リスト!$K$7:$X$78,12,FALSE)))</f>
        <v/>
      </c>
      <c r="AH99" s="225" t="str">
        <f t="shared" si="32"/>
        <v/>
      </c>
      <c r="AK99" s="224" t="str">
        <f>IF(P99="","",IF(ISNA(VLOOKUP($P99,リスト!$K$7:$X$78,13,FALSE)),"",VLOOKUP(P99,リスト!$K$7:$X$78,13,FALSE)))</f>
        <v/>
      </c>
      <c r="AL99" s="224" t="str">
        <f>IF(P99="","",IF(ISNA(VLOOKUP(P99,リスト!$K$7:$X$78,12,FALSE)),"",VLOOKUP(P99,リスト!$K$7:$X$78,12,FALSE)))</f>
        <v/>
      </c>
      <c r="AO99" s="226" t="str">
        <f t="shared" si="33"/>
        <v/>
      </c>
    </row>
    <row r="100" spans="2:41" ht="18" customHeight="1">
      <c r="B100" s="220">
        <v>15</v>
      </c>
      <c r="C100" s="189" t="s">
        <v>343</v>
      </c>
      <c r="D100" s="137">
        <v>5</v>
      </c>
      <c r="E100" s="157" t="str">
        <f t="shared" si="30"/>
        <v/>
      </c>
      <c r="F100" s="155"/>
      <c r="G100" s="157" t="str">
        <f>IF(F100="","",IF(ISNA(VLOOKUP(F100,リスト!$K$7:$X$78,2,FALSE)),"",VLOOKUP(F100,リスト!$K$7:$X$78,2,FALSE)))</f>
        <v/>
      </c>
      <c r="H100" s="157" t="str">
        <f>IF(F100="","",IF(ISNA(VLOOKUP(F100,リスト!$K$7:$X$78,3,FALSE)),"",VLOOKUP(F100,リスト!$K$7:$X$78,3,FALSE)))</f>
        <v/>
      </c>
      <c r="I100" s="156" t="str">
        <f>IF(F100="","",IF(ISNA(VLOOKUP(F100,リスト!$K$7:$X$78,8,FALSE)),"",VLOOKUP(F100,リスト!$K$7:$X$78,8,FALSE)))</f>
        <v/>
      </c>
      <c r="J100" s="135" t="str">
        <f>IF(F100="","",IF(ISNA(VLOOKUP(F100,リスト!$K$7:$X$78,4,FALSE)),"",VLOOKUP(F100,リスト!$K$7:$X$78,4,FALSE)))</f>
        <v/>
      </c>
      <c r="K100" s="159" t="str">
        <f>IF(F100="","",IF(AH100=0,"",AH100))</f>
        <v/>
      </c>
      <c r="L100" s="220">
        <v>45</v>
      </c>
      <c r="M100" s="193" t="s">
        <v>343</v>
      </c>
      <c r="N100" s="137">
        <v>5</v>
      </c>
      <c r="O100" s="157" t="str">
        <f t="shared" si="31"/>
        <v/>
      </c>
      <c r="P100" s="155"/>
      <c r="Q100" s="157" t="str">
        <f>IF(P100="","",IF(ISNA(VLOOKUP(P100,リスト!$K$7:$X$78,2,FALSE)),"",VLOOKUP(P100,リスト!$K$7:$X$78,2,FALSE)))</f>
        <v/>
      </c>
      <c r="R100" s="157" t="str">
        <f>IF(P100="","",IF(ISNA(VLOOKUP(P100,リスト!$K$7:$X$78,3,FALSE)),"",VLOOKUP(P100,リスト!$K$7:$X$78,3,FALSE)))</f>
        <v/>
      </c>
      <c r="S100" s="156" t="str">
        <f>IF(P100="","",IF(ISNA(VLOOKUP(P100,リスト!$K$7:$X$78,8,FALSE)),"",VLOOKUP(P100,リスト!$K$7:$X$78,8,FALSE)))</f>
        <v/>
      </c>
      <c r="T100" s="135" t="str">
        <f>IF(P100="","",IF(ISNA(VLOOKUP(P100,リスト!$K$7:$X$78,4,FALSE)),"",VLOOKUP(P100,リスト!$K$7:$X$78,4,FALSE)))</f>
        <v/>
      </c>
      <c r="U100" s="159" t="str">
        <f>IF(P100="","",IF(AO100=0,"",AO100))</f>
        <v/>
      </c>
      <c r="AA100" s="175"/>
      <c r="AD100" s="223" t="str">
        <f>IF($F100="","",IF(ISNA(VLOOKUP($F100,リスト!$K$7:$X$78,13,FALSE)),"",VLOOKUP($F100,リスト!$K$7:$X$78,13,FALSE)))</f>
        <v/>
      </c>
      <c r="AE100" s="223" t="str">
        <f>IF($F100="","",IF(ISNA(VLOOKUP($F100,リスト!$K$7:$X$78,12,FALSE)),"",VLOOKUP($F100,リスト!$K$7:$X$78,12,FALSE)))</f>
        <v/>
      </c>
      <c r="AH100" s="225" t="str">
        <f t="shared" si="32"/>
        <v/>
      </c>
      <c r="AK100" s="224" t="str">
        <f>IF(P100="","",IF(ISNA(VLOOKUP($P100,リスト!$K$7:$X$78,13,FALSE)),"",VLOOKUP(P100,リスト!$K$7:$X$78,13,FALSE)))</f>
        <v/>
      </c>
      <c r="AL100" s="224" t="str">
        <f>IF(P100="","",IF(ISNA(VLOOKUP(P100,リスト!$K$7:$X$78,12,FALSE)),"",VLOOKUP(P100,リスト!$K$7:$X$78,12,FALSE)))</f>
        <v/>
      </c>
      <c r="AO100" s="226" t="str">
        <f t="shared" si="33"/>
        <v/>
      </c>
    </row>
    <row r="101" spans="2:41" ht="18" customHeight="1">
      <c r="B101" s="220">
        <v>16</v>
      </c>
      <c r="C101" s="190"/>
      <c r="D101" s="137">
        <v>6</v>
      </c>
      <c r="E101" s="157" t="str">
        <f t="shared" si="30"/>
        <v/>
      </c>
      <c r="F101" s="155"/>
      <c r="G101" s="157" t="str">
        <f>IF(F101="","",IF(ISNA(VLOOKUP(F101,リスト!$K$7:$X$78,2,FALSE)),"",VLOOKUP(F101,リスト!$K$7:$X$78,2,FALSE)))</f>
        <v/>
      </c>
      <c r="H101" s="157" t="str">
        <f>IF(F101="","",IF(ISNA(VLOOKUP(F101,リスト!$K$7:$X$78,3,FALSE)),"",VLOOKUP(F101,リスト!$K$7:$X$78,3,FALSE)))</f>
        <v/>
      </c>
      <c r="I101" s="156" t="str">
        <f>IF(F101="","",IF(ISNA(VLOOKUP(F101,リスト!$K$7:$X$78,8,FALSE)),"",VLOOKUP(F101,リスト!$K$7:$X$78,8,FALSE)))</f>
        <v/>
      </c>
      <c r="J101" s="135" t="str">
        <f>IF(F101="","",IF(ISNA(VLOOKUP(F101,リスト!$K$7:$X$78,4,FALSE)),"",VLOOKUP(F101,リスト!$K$7:$X$78,4,FALSE)))</f>
        <v/>
      </c>
      <c r="K101" s="159" t="str">
        <f>IF(F101="","",IF(AH101=0,"",AH101))</f>
        <v/>
      </c>
      <c r="L101" s="220">
        <v>46</v>
      </c>
      <c r="M101" s="194"/>
      <c r="N101" s="137">
        <v>6</v>
      </c>
      <c r="O101" s="157" t="str">
        <f t="shared" si="31"/>
        <v/>
      </c>
      <c r="P101" s="155"/>
      <c r="Q101" s="157" t="str">
        <f>IF(P101="","",IF(ISNA(VLOOKUP(P101,リスト!$K$7:$X$78,2,FALSE)),"",VLOOKUP(P101,リスト!$K$7:$X$78,2,FALSE)))</f>
        <v/>
      </c>
      <c r="R101" s="157" t="str">
        <f>IF(P101="","",IF(ISNA(VLOOKUP(P101,リスト!$K$7:$X$78,3,FALSE)),"",VLOOKUP(P101,リスト!$K$7:$X$78,3,FALSE)))</f>
        <v/>
      </c>
      <c r="S101" s="156" t="str">
        <f>IF(P101="","",IF(ISNA(VLOOKUP(P101,リスト!$K$7:$X$78,8,FALSE)),"",VLOOKUP(P101,リスト!$K$7:$X$78,8,FALSE)))</f>
        <v/>
      </c>
      <c r="T101" s="135" t="str">
        <f>IF(P101="","",IF(ISNA(VLOOKUP(P101,リスト!$K$7:$X$78,4,FALSE)),"",VLOOKUP(P101,リスト!$K$7:$X$78,4,FALSE)))</f>
        <v/>
      </c>
      <c r="U101" s="159" t="str">
        <f>IF(P101="","",IF(AO101=0,"",AO101))</f>
        <v/>
      </c>
      <c r="AA101" s="175"/>
      <c r="AD101" s="223" t="str">
        <f>IF($F101="","",IF(ISNA(VLOOKUP($F101,リスト!$K$7:$X$78,13,FALSE)),"",VLOOKUP($F101,リスト!$K$7:$X$78,13,FALSE)))</f>
        <v/>
      </c>
      <c r="AE101" s="223" t="str">
        <f>IF($F101="","",IF(ISNA(VLOOKUP($F101,リスト!$K$7:$X$78,12,FALSE)),"",VLOOKUP($F101,リスト!$K$7:$X$78,12,FALSE)))</f>
        <v/>
      </c>
      <c r="AH101" s="225" t="str">
        <f t="shared" si="32"/>
        <v/>
      </c>
      <c r="AK101" s="224" t="str">
        <f>IF(P101="","",IF(ISNA(VLOOKUP($P101,リスト!$K$7:$X$78,13,FALSE)),"",VLOOKUP(P101,リスト!$K$7:$X$78,13,FALSE)))</f>
        <v/>
      </c>
      <c r="AL101" s="224" t="str">
        <f>IF(P101="","",IF(ISNA(VLOOKUP(P101,リスト!$K$7:$X$78,12,FALSE)),"",VLOOKUP(P101,リスト!$K$7:$X$78,12,FALSE)))</f>
        <v/>
      </c>
      <c r="AO101" s="226" t="str">
        <f t="shared" si="33"/>
        <v/>
      </c>
    </row>
    <row r="102" spans="2:41" ht="18" customHeight="1">
      <c r="E102" s="46"/>
      <c r="F102" s="46"/>
      <c r="G102" s="207"/>
      <c r="H102" s="207"/>
      <c r="I102" s="46"/>
      <c r="J102" s="46"/>
      <c r="K102" s="46"/>
      <c r="M102" s="191"/>
      <c r="AA102" s="191"/>
      <c r="AD102" s="227"/>
      <c r="AE102" s="227"/>
    </row>
    <row r="103" spans="2:41" ht="18" customHeight="1">
      <c r="E103" s="153" t="s">
        <v>243</v>
      </c>
      <c r="M103" s="191"/>
      <c r="O103" s="154" t="s">
        <v>246</v>
      </c>
      <c r="AA103" s="191"/>
    </row>
    <row r="104" spans="2:41" ht="18" customHeight="1">
      <c r="C104" s="188"/>
      <c r="D104" s="134" t="s">
        <v>225</v>
      </c>
      <c r="E104" s="124" t="s">
        <v>238</v>
      </c>
      <c r="F104" s="124" t="s">
        <v>378</v>
      </c>
      <c r="G104" s="208" t="s">
        <v>204</v>
      </c>
      <c r="H104" s="208" t="s">
        <v>218</v>
      </c>
      <c r="I104" s="124" t="s">
        <v>355</v>
      </c>
      <c r="J104" s="124" t="s">
        <v>235</v>
      </c>
      <c r="K104" s="124" t="s">
        <v>229</v>
      </c>
      <c r="M104" s="192"/>
      <c r="N104" s="134" t="s">
        <v>225</v>
      </c>
      <c r="O104" s="124" t="s">
        <v>238</v>
      </c>
      <c r="P104" s="124" t="s">
        <v>378</v>
      </c>
      <c r="Q104" s="208" t="s">
        <v>204</v>
      </c>
      <c r="R104" s="208" t="s">
        <v>218</v>
      </c>
      <c r="S104" s="124" t="s">
        <v>355</v>
      </c>
      <c r="T104" s="124" t="s">
        <v>235</v>
      </c>
      <c r="U104" s="124" t="s">
        <v>229</v>
      </c>
      <c r="AA104" s="191"/>
      <c r="AD104" s="228" t="s">
        <v>237</v>
      </c>
      <c r="AE104" s="228" t="s">
        <v>234</v>
      </c>
      <c r="AF104" s="221" t="s">
        <v>240</v>
      </c>
      <c r="AK104" s="228" t="s">
        <v>237</v>
      </c>
      <c r="AL104" s="228" t="s">
        <v>234</v>
      </c>
      <c r="AM104" s="221" t="s">
        <v>240</v>
      </c>
    </row>
    <row r="105" spans="2:41" ht="18" customHeight="1">
      <c r="B105" s="220">
        <v>21</v>
      </c>
      <c r="C105" s="189" t="s">
        <v>351</v>
      </c>
      <c r="D105" s="137">
        <v>1</v>
      </c>
      <c r="E105" s="157" t="str">
        <f>IF(F105="","",CONCATENATE($AE$105,$AF$104))</f>
        <v/>
      </c>
      <c r="F105" s="155"/>
      <c r="G105" s="157" t="str">
        <f>IF(F105="","",IF(ISNA(VLOOKUP(F105,リスト!$K$7:$X$78,2,FALSE)),"",VLOOKUP(F105,リスト!$K$7:$X$78,2,FALSE)))</f>
        <v/>
      </c>
      <c r="H105" s="157" t="str">
        <f>IF(F105="","",IF(ISNA(VLOOKUP(F105,リスト!$K$7:$X$78,3,FALSE)),"",VLOOKUP(F105,リスト!$K$7:$X$78,3,FALSE)))</f>
        <v/>
      </c>
      <c r="I105" s="156" t="str">
        <f>IF(F105="","",IF(ISNA(VLOOKUP(F105,リスト!$K$7:$X$78,8,FALSE)),"",VLOOKUP(F105,リスト!$K$7:$X$78,8,FALSE)))</f>
        <v/>
      </c>
      <c r="J105" s="135" t="str">
        <f>IF(F105="","",IF(ISNA(VLOOKUP(F105,リスト!$K$7:$X$78,4,FALSE)),"",VLOOKUP(F105,リスト!$K$7:$X$78,4,FALSE)))</f>
        <v/>
      </c>
      <c r="K105" s="158"/>
      <c r="L105" s="220">
        <v>51</v>
      </c>
      <c r="M105" s="193" t="s">
        <v>351</v>
      </c>
      <c r="N105" s="137">
        <v>1</v>
      </c>
      <c r="O105" s="157" t="str">
        <f>IF(P105="","",CONCATENATE($AL$105,$AM$104))</f>
        <v/>
      </c>
      <c r="P105" s="155"/>
      <c r="Q105" s="157" t="str">
        <f>IF(P105="","",IF(ISNA(VLOOKUP(P105,リスト!$K$7:$X$78,2,FALSE)),"",VLOOKUP(P105,リスト!$K$7:$X$78,2,FALSE)))</f>
        <v/>
      </c>
      <c r="R105" s="157" t="str">
        <f>IF(P105="","",IF(ISNA(VLOOKUP(P105,リスト!$K$7:$X$78,3,FALSE)),"",VLOOKUP(P105,リスト!$K$7:$X$78,3,FALSE)))</f>
        <v/>
      </c>
      <c r="S105" s="156" t="str">
        <f>IF(P105="","",IF(ISNA(VLOOKUP(P105,リスト!$K$7:$X$78,8,FALSE)),"",VLOOKUP(P105,リスト!$K$7:$X$78,8,FALSE)))</f>
        <v/>
      </c>
      <c r="T105" s="135" t="str">
        <f>IF(P105="","",IF(ISNA(VLOOKUP(P105,リスト!$K$7:$X$78,4,FALSE)),"",VLOOKUP(P105,リスト!$K$7:$X$78,4,FALSE)))</f>
        <v/>
      </c>
      <c r="U105" s="158"/>
      <c r="AA105" s="191"/>
      <c r="AD105" s="223" t="str">
        <f>IF($F105="","",IF(ISNA(VLOOKUP($F105,リスト!$K$7:$X$78,13,FALSE)),"",VLOOKUP($F105,リスト!$K$7:$X$78,13,FALSE)))</f>
        <v/>
      </c>
      <c r="AE105" s="223" t="str">
        <f>IF($F105="","",IF(ISNA(VLOOKUP($F105,リスト!$K$7:$X$78,12,FALSE)),"",VLOOKUP($F105,リスト!$K$7:$X$78,12,FALSE)))</f>
        <v/>
      </c>
      <c r="AF105" s="221">
        <f>COUNTA(F105)</f>
        <v>0</v>
      </c>
      <c r="AK105" s="224" t="str">
        <f>IF(P105="","",IF(ISNA(VLOOKUP(P105,リスト!$K$7:$X$78,13,FALSE)),"",VLOOKUP(P105,リスト!$K$7:$X$78,13,FALSE)))</f>
        <v/>
      </c>
      <c r="AL105" s="224" t="str">
        <f>IF(P105="","",IF(ISNA(VLOOKUP(P105,リスト!$K$7:$X$78,12,FALSE)),"",VLOOKUP(P105,リスト!$K$7:$X$78,12,FALSE)))</f>
        <v/>
      </c>
      <c r="AM105" s="221">
        <f>COUNTA(P105)</f>
        <v>0</v>
      </c>
    </row>
    <row r="106" spans="2:41" ht="18" customHeight="1">
      <c r="B106" s="220">
        <v>22</v>
      </c>
      <c r="C106" s="189" t="s">
        <v>352</v>
      </c>
      <c r="D106" s="137">
        <v>2</v>
      </c>
      <c r="E106" s="157" t="str">
        <f t="shared" ref="E106:E110" si="34">IF(F106="","",CONCATENATE($AE$105,$AF$104))</f>
        <v/>
      </c>
      <c r="F106" s="155"/>
      <c r="G106" s="157" t="str">
        <f>IF(F106="","",IF(ISNA(VLOOKUP(F106,リスト!$K$7:$X$78,2,FALSE)),"",VLOOKUP(F106,リスト!$K$7:$X$78,2,FALSE)))</f>
        <v/>
      </c>
      <c r="H106" s="157" t="str">
        <f>IF(F106="","",IF(ISNA(VLOOKUP(F106,リスト!$K$7:$X$78,3,FALSE)),"",VLOOKUP(F106,リスト!$K$7:$X$78,3,FALSE)))</f>
        <v/>
      </c>
      <c r="I106" s="156" t="str">
        <f>IF(F106="","",IF(ISNA(VLOOKUP(F106,リスト!$K$7:$X$78,8,FALSE)),"",VLOOKUP(F106,リスト!$K$7:$X$78,8,FALSE)))</f>
        <v/>
      </c>
      <c r="J106" s="135" t="str">
        <f>IF(F106="","",IF(ISNA(VLOOKUP(F106,リスト!$K$7:$X$78,4,FALSE)),"",VLOOKUP(F106,リスト!$K$7:$X$78,4,FALSE)))</f>
        <v/>
      </c>
      <c r="K106" s="159" t="str">
        <f>IF(F106="","",IF(AH106=0,"",AH106))</f>
        <v/>
      </c>
      <c r="L106" s="220">
        <v>52</v>
      </c>
      <c r="M106" s="193" t="s">
        <v>352</v>
      </c>
      <c r="N106" s="137">
        <v>2</v>
      </c>
      <c r="O106" s="157" t="str">
        <f t="shared" ref="O106:O110" si="35">IF(P106="","",CONCATENATE($AL$105,$AM$104))</f>
        <v/>
      </c>
      <c r="P106" s="155"/>
      <c r="Q106" s="157" t="str">
        <f>IF(P106="","",IF(ISNA(VLOOKUP(P106,リスト!$K$7:$X$78,2,FALSE)),"",VLOOKUP(P106,リスト!$K$7:$X$78,2,FALSE)))</f>
        <v/>
      </c>
      <c r="R106" s="157" t="str">
        <f>IF(P106="","",IF(ISNA(VLOOKUP(P106,リスト!$K$7:$X$78,3,FALSE)),"",VLOOKUP(P106,リスト!$K$7:$X$78,3,FALSE)))</f>
        <v/>
      </c>
      <c r="S106" s="156" t="str">
        <f>IF(P106="","",IF(ISNA(VLOOKUP(P106,リスト!$K$7:$X$78,8,FALSE)),"",VLOOKUP(P106,リスト!$K$7:$X$78,8,FALSE)))</f>
        <v/>
      </c>
      <c r="T106" s="135" t="str">
        <f>IF(P106="","",IF(ISNA(VLOOKUP(P106,リスト!$K$7:$X$78,4,FALSE)),"",VLOOKUP(P106,リスト!$K$7:$X$78,4,FALSE)))</f>
        <v/>
      </c>
      <c r="U106" s="159" t="str">
        <f>IF(AO106="","",IF(AO106=0,"",AO106))</f>
        <v/>
      </c>
      <c r="AA106" s="195"/>
      <c r="AD106" s="223" t="str">
        <f>IF($F106="","",IF(ISNA(VLOOKUP($F106,リスト!$K$7:$X$78,13,FALSE)),"",VLOOKUP($F106,リスト!$K$7:$X$78,13,FALSE)))</f>
        <v/>
      </c>
      <c r="AE106" s="223" t="str">
        <f>IF($F106="","",IF(ISNA(VLOOKUP($F106,リスト!$K$7:$X$78,12,FALSE)),"",VLOOKUP($F106,リスト!$K$7:$X$78,12,FALSE)))</f>
        <v/>
      </c>
      <c r="AH106" s="225" t="str">
        <f>IF(F106="","",IF($K$105="","",K105))</f>
        <v/>
      </c>
      <c r="AK106" s="224" t="str">
        <f>IF(P106="","",IF(ISNA(VLOOKUP(P106,リスト!$K$7:$X$78,13,FALSE)),"",VLOOKUP(P106,リスト!$K$7:$X$78,13,FALSE)))</f>
        <v/>
      </c>
      <c r="AL106" s="224" t="str">
        <f>IF(P106="","",IF(ISNA(VLOOKUP(P106,リスト!$K$7:$X$78,12,FALSE)),"",VLOOKUP(P106,リスト!$K$7:$X$78,12,FALSE)))</f>
        <v/>
      </c>
      <c r="AO106" s="225" t="str">
        <f>IF(P106="","",IF($U$18="","",U105))</f>
        <v/>
      </c>
    </row>
    <row r="107" spans="2:41" ht="18" customHeight="1">
      <c r="B107" s="220">
        <v>23</v>
      </c>
      <c r="C107" s="189"/>
      <c r="D107" s="137">
        <v>3</v>
      </c>
      <c r="E107" s="157" t="str">
        <f t="shared" si="34"/>
        <v/>
      </c>
      <c r="F107" s="155"/>
      <c r="G107" s="157" t="str">
        <f>IF(F107="","",IF(ISNA(VLOOKUP(F107,リスト!$K$7:$X$78,2,FALSE)),"",VLOOKUP(F107,リスト!$K$7:$X$78,2,FALSE)))</f>
        <v/>
      </c>
      <c r="H107" s="157" t="str">
        <f>IF(F107="","",IF(ISNA(VLOOKUP(F107,リスト!$K$7:$X$78,3,FALSE)),"",VLOOKUP(F107,リスト!$K$7:$X$78,3,FALSE)))</f>
        <v/>
      </c>
      <c r="I107" s="156" t="str">
        <f>IF(F107="","",IF(ISNA(VLOOKUP(F107,リスト!$K$7:$X$78,8,FALSE)),"",VLOOKUP(F107,リスト!$K$7:$X$78,8,FALSE)))</f>
        <v/>
      </c>
      <c r="J107" s="135" t="str">
        <f>IF(F107="","",IF(ISNA(VLOOKUP(F107,リスト!$K$7:$X$78,4,FALSE)),"",VLOOKUP(F107,リスト!$K$7:$X$78,4,FALSE)))</f>
        <v/>
      </c>
      <c r="K107" s="159" t="str">
        <f>IF(F107="","",IF(AH107=0,"",AH107))</f>
        <v/>
      </c>
      <c r="L107" s="220">
        <v>53</v>
      </c>
      <c r="M107" s="193"/>
      <c r="N107" s="137">
        <v>3</v>
      </c>
      <c r="O107" s="157" t="str">
        <f t="shared" si="35"/>
        <v/>
      </c>
      <c r="P107" s="155"/>
      <c r="Q107" s="157" t="str">
        <f>IF(P107="","",IF(ISNA(VLOOKUP(P107,リスト!$K$7:$X$78,2,FALSE)),"",VLOOKUP(P107,リスト!$K$7:$X$78,2,FALSE)))</f>
        <v/>
      </c>
      <c r="R107" s="157" t="str">
        <f>IF(P107="","",IF(ISNA(VLOOKUP(P107,リスト!$K$7:$X$78,3,FALSE)),"",VLOOKUP(P107,リスト!$K$7:$X$78,3,FALSE)))</f>
        <v/>
      </c>
      <c r="S107" s="156" t="str">
        <f>IF(P107="","",IF(ISNA(VLOOKUP(P107,リスト!$K$7:$X$78,8,FALSE)),"",VLOOKUP(P107,リスト!$K$7:$X$78,8,FALSE)))</f>
        <v/>
      </c>
      <c r="T107" s="135" t="str">
        <f>IF(P107="","",IF(ISNA(VLOOKUP(P107,リスト!$K$7:$X$78,4,FALSE)),"",VLOOKUP(P107,リスト!$K$7:$X$78,4,FALSE)))</f>
        <v/>
      </c>
      <c r="U107" s="159" t="str">
        <f>IF(AO107="","",IF(AO107=0,"",AO107))</f>
        <v/>
      </c>
      <c r="AA107" s="195"/>
      <c r="AD107" s="223" t="str">
        <f>IF($F107="","",IF(ISNA(VLOOKUP($F107,リスト!$K$7:$X$78,13,FALSE)),"",VLOOKUP($F107,リスト!$K$7:$X$78,13,FALSE)))</f>
        <v/>
      </c>
      <c r="AE107" s="223" t="str">
        <f>IF($F107="","",IF(ISNA(VLOOKUP($F107,リスト!$K$7:$X$78,12,FALSE)),"",VLOOKUP($F107,リスト!$K$7:$X$78,12,FALSE)))</f>
        <v/>
      </c>
      <c r="AH107" s="225" t="str">
        <f t="shared" ref="AH107:AH110" si="36">IF(F107="","",IF($K$105="","",K106))</f>
        <v/>
      </c>
      <c r="AK107" s="224" t="str">
        <f>IF(P107="","",IF(ISNA(VLOOKUP(P107,リスト!$K$7:$X$78,13,FALSE)),"",VLOOKUP(P107,リスト!$K$7:$X$78,13,FALSE)))</f>
        <v/>
      </c>
      <c r="AL107" s="224" t="str">
        <f>IF(P107="","",IF(ISNA(VLOOKUP(P107,リスト!$K$7:$X$78,12,FALSE)),"",VLOOKUP(P107,リスト!$K$7:$X$78,12,FALSE)))</f>
        <v/>
      </c>
      <c r="AO107" s="225" t="str">
        <f>IF(P107="","",IF($U$18="","",U106))</f>
        <v/>
      </c>
    </row>
    <row r="108" spans="2:41" ht="18" customHeight="1">
      <c r="B108" s="220">
        <v>24</v>
      </c>
      <c r="C108" s="189" t="s">
        <v>344</v>
      </c>
      <c r="D108" s="137">
        <v>4</v>
      </c>
      <c r="E108" s="157" t="str">
        <f t="shared" si="34"/>
        <v/>
      </c>
      <c r="F108" s="155"/>
      <c r="G108" s="157" t="str">
        <f>IF(F108="","",IF(ISNA(VLOOKUP(F108,リスト!$K$7:$X$78,2,FALSE)),"",VLOOKUP(F108,リスト!$K$7:$X$78,2,FALSE)))</f>
        <v/>
      </c>
      <c r="H108" s="157" t="str">
        <f>IF(F108="","",IF(ISNA(VLOOKUP(F108,リスト!$K$7:$X$78,3,FALSE)),"",VLOOKUP(F108,リスト!$K$7:$X$78,3,FALSE)))</f>
        <v/>
      </c>
      <c r="I108" s="156" t="str">
        <f>IF(F108="","",IF(ISNA(VLOOKUP(F108,リスト!$K$7:$X$78,8,FALSE)),"",VLOOKUP(F108,リスト!$K$7:$X$78,8,FALSE)))</f>
        <v/>
      </c>
      <c r="J108" s="135" t="str">
        <f>IF(F108="","",IF(ISNA(VLOOKUP(F108,リスト!$K$7:$X$78,4,FALSE)),"",VLOOKUP(F108,リスト!$K$7:$X$78,4,FALSE)))</f>
        <v/>
      </c>
      <c r="K108" s="159" t="str">
        <f>IF(F108="","",IF(AH108=0,"",AH108))</f>
        <v/>
      </c>
      <c r="L108" s="220">
        <v>54</v>
      </c>
      <c r="M108" s="193" t="s">
        <v>353</v>
      </c>
      <c r="N108" s="137">
        <v>4</v>
      </c>
      <c r="O108" s="157" t="str">
        <f t="shared" si="35"/>
        <v/>
      </c>
      <c r="P108" s="155"/>
      <c r="Q108" s="157" t="str">
        <f>IF(P108="","",IF(ISNA(VLOOKUP(P108,リスト!$K$7:$X$78,2,FALSE)),"",VLOOKUP(P108,リスト!$K$7:$X$78,2,FALSE)))</f>
        <v/>
      </c>
      <c r="R108" s="157" t="str">
        <f>IF(P108="","",IF(ISNA(VLOOKUP(P108,リスト!$K$7:$X$78,3,FALSE)),"",VLOOKUP(P108,リスト!$K$7:$X$78,3,FALSE)))</f>
        <v/>
      </c>
      <c r="S108" s="156" t="str">
        <f>IF(P108="","",IF(ISNA(VLOOKUP(P108,リスト!$K$7:$X$78,8,FALSE)),"",VLOOKUP(P108,リスト!$K$7:$X$78,8,FALSE)))</f>
        <v/>
      </c>
      <c r="T108" s="135" t="str">
        <f>IF(P108="","",IF(ISNA(VLOOKUP(P108,リスト!$K$7:$X$78,4,FALSE)),"",VLOOKUP(P108,リスト!$K$7:$X$78,4,FALSE)))</f>
        <v/>
      </c>
      <c r="U108" s="159" t="str">
        <f>IF(AO108="","",IF(AO108=0,"",AO108))</f>
        <v/>
      </c>
      <c r="AA108" s="195"/>
      <c r="AD108" s="223" t="str">
        <f>IF($F108="","",IF(ISNA(VLOOKUP($F108,リスト!$K$7:$X$78,13,FALSE)),"",VLOOKUP($F108,リスト!$K$7:$X$78,13,FALSE)))</f>
        <v/>
      </c>
      <c r="AE108" s="223" t="str">
        <f>IF($F108="","",IF(ISNA(VLOOKUP($F108,リスト!$K$7:$X$78,12,FALSE)),"",VLOOKUP($F108,リスト!$K$7:$X$78,12,FALSE)))</f>
        <v/>
      </c>
      <c r="AH108" s="225" t="str">
        <f t="shared" si="36"/>
        <v/>
      </c>
      <c r="AK108" s="224" t="str">
        <f>IF(P108="","",IF(ISNA(VLOOKUP(P108,リスト!$K$7:$X$78,13,FALSE)),"",VLOOKUP(P108,リスト!$K$7:$X$78,13,FALSE)))</f>
        <v/>
      </c>
      <c r="AL108" s="224" t="str">
        <f>IF(P108="","",IF(ISNA(VLOOKUP(P108,リスト!$K$7:$X$78,12,FALSE)),"",VLOOKUP(P108,リスト!$K$7:$X$78,12,FALSE)))</f>
        <v/>
      </c>
      <c r="AO108" s="225" t="str">
        <f>IF(P108="","",IF($U$18="","",U107))</f>
        <v/>
      </c>
    </row>
    <row r="109" spans="2:41" ht="18" customHeight="1">
      <c r="B109" s="220">
        <v>25</v>
      </c>
      <c r="C109" s="189" t="s">
        <v>343</v>
      </c>
      <c r="D109" s="137">
        <v>5</v>
      </c>
      <c r="E109" s="157" t="str">
        <f t="shared" si="34"/>
        <v/>
      </c>
      <c r="F109" s="155"/>
      <c r="G109" s="157" t="str">
        <f>IF(F109="","",IF(ISNA(VLOOKUP(F109,リスト!$K$7:$X$78,2,FALSE)),"",VLOOKUP(F109,リスト!$K$7:$X$78,2,FALSE)))</f>
        <v/>
      </c>
      <c r="H109" s="157" t="str">
        <f>IF(F109="","",IF(ISNA(VLOOKUP(F109,リスト!$K$7:$X$78,3,FALSE)),"",VLOOKUP(F109,リスト!$K$7:$X$78,3,FALSE)))</f>
        <v/>
      </c>
      <c r="I109" s="156" t="str">
        <f>IF(F109="","",IF(ISNA(VLOOKUP(F109,リスト!$K$7:$X$78,8,FALSE)),"",VLOOKUP(F109,リスト!$K$7:$X$78,8,FALSE)))</f>
        <v/>
      </c>
      <c r="J109" s="135" t="str">
        <f>IF(F109="","",IF(ISNA(VLOOKUP(F109,リスト!$K$7:$X$78,4,FALSE)),"",VLOOKUP(F109,リスト!$K$7:$X$78,4,FALSE)))</f>
        <v/>
      </c>
      <c r="K109" s="159" t="str">
        <f>IF(F109="","",IF(AH109=0,"",AH109))</f>
        <v/>
      </c>
      <c r="L109" s="220">
        <v>55</v>
      </c>
      <c r="M109" s="193" t="s">
        <v>343</v>
      </c>
      <c r="N109" s="137">
        <v>5</v>
      </c>
      <c r="O109" s="157" t="str">
        <f t="shared" si="35"/>
        <v/>
      </c>
      <c r="P109" s="155"/>
      <c r="Q109" s="157" t="str">
        <f>IF(P109="","",IF(ISNA(VLOOKUP(P109,リスト!$K$7:$X$78,2,FALSE)),"",VLOOKUP(P109,リスト!$K$7:$X$78,2,FALSE)))</f>
        <v/>
      </c>
      <c r="R109" s="157" t="str">
        <f>IF(P109="","",IF(ISNA(VLOOKUP(P109,リスト!$K$7:$X$78,3,FALSE)),"",VLOOKUP(P109,リスト!$K$7:$X$78,3,FALSE)))</f>
        <v/>
      </c>
      <c r="S109" s="156" t="str">
        <f>IF(P109="","",IF(ISNA(VLOOKUP(P109,リスト!$K$7:$X$78,8,FALSE)),"",VLOOKUP(P109,リスト!$K$7:$X$78,8,FALSE)))</f>
        <v/>
      </c>
      <c r="T109" s="135" t="str">
        <f>IF(P109="","",IF(ISNA(VLOOKUP(P109,リスト!$K$7:$X$78,4,FALSE)),"",VLOOKUP(P109,リスト!$K$7:$X$78,4,FALSE)))</f>
        <v/>
      </c>
      <c r="U109" s="159" t="str">
        <f>IF(AO109="","",IF(AO109=0,"",AO109))</f>
        <v/>
      </c>
      <c r="AA109" s="195"/>
      <c r="AD109" s="223" t="str">
        <f>IF($F109="","",IF(ISNA(VLOOKUP($F109,リスト!$K$7:$X$78,13,FALSE)),"",VLOOKUP($F109,リスト!$K$7:$X$78,13,FALSE)))</f>
        <v/>
      </c>
      <c r="AE109" s="223" t="str">
        <f>IF($F109="","",IF(ISNA(VLOOKUP($F109,リスト!$K$7:$X$78,12,FALSE)),"",VLOOKUP($F109,リスト!$K$7:$X$78,12,FALSE)))</f>
        <v/>
      </c>
      <c r="AH109" s="225" t="str">
        <f t="shared" si="36"/>
        <v/>
      </c>
      <c r="AK109" s="224" t="str">
        <f>IF(P109="","",IF(ISNA(VLOOKUP(P109,リスト!$K$7:$X$78,13,FALSE)),"",VLOOKUP(P109,リスト!$K$7:$X$78,13,FALSE)))</f>
        <v/>
      </c>
      <c r="AL109" s="224" t="str">
        <f>IF(P109="","",IF(ISNA(VLOOKUP(P109,リスト!$K$7:$X$78,12,FALSE)),"",VLOOKUP(P109,リスト!$K$7:$X$78,12,FALSE)))</f>
        <v/>
      </c>
      <c r="AO109" s="225" t="str">
        <f>IF(P109="","",IF($U$18="","",U108))</f>
        <v/>
      </c>
    </row>
    <row r="110" spans="2:41" ht="18" customHeight="1">
      <c r="B110" s="220">
        <v>26</v>
      </c>
      <c r="C110" s="190"/>
      <c r="D110" s="137">
        <v>6</v>
      </c>
      <c r="E110" s="157" t="str">
        <f t="shared" si="34"/>
        <v/>
      </c>
      <c r="F110" s="155"/>
      <c r="G110" s="157" t="str">
        <f>IF(F110="","",IF(ISNA(VLOOKUP(F110,リスト!$K$7:$X$78,2,FALSE)),"",VLOOKUP(F110,リスト!$K$7:$X$78,2,FALSE)))</f>
        <v/>
      </c>
      <c r="H110" s="157" t="str">
        <f>IF(F110="","",IF(ISNA(VLOOKUP(F110,リスト!$K$7:$X$78,3,FALSE)),"",VLOOKUP(F110,リスト!$K$7:$X$78,3,FALSE)))</f>
        <v/>
      </c>
      <c r="I110" s="156" t="str">
        <f>IF(F110="","",IF(ISNA(VLOOKUP(F110,リスト!$K$7:$X$78,8,FALSE)),"",VLOOKUP(F110,リスト!$K$7:$X$78,8,FALSE)))</f>
        <v/>
      </c>
      <c r="J110" s="135" t="str">
        <f>IF(F110="","",IF(ISNA(VLOOKUP(F110,リスト!$K$7:$X$78,4,FALSE)),"",VLOOKUP(F110,リスト!$K$7:$X$78,4,FALSE)))</f>
        <v/>
      </c>
      <c r="K110" s="159" t="str">
        <f>IF(F110="","",IF(AH110=0,"",AH110))</f>
        <v/>
      </c>
      <c r="L110" s="220">
        <v>56</v>
      </c>
      <c r="M110" s="194"/>
      <c r="N110" s="137">
        <v>6</v>
      </c>
      <c r="O110" s="157" t="str">
        <f t="shared" si="35"/>
        <v/>
      </c>
      <c r="P110" s="155"/>
      <c r="Q110" s="157" t="str">
        <f>IF(P110="","",IF(ISNA(VLOOKUP(P110,リスト!$K$7:$X$78,2,FALSE)),"",VLOOKUP(P110,リスト!$K$7:$X$78,2,FALSE)))</f>
        <v/>
      </c>
      <c r="R110" s="157" t="str">
        <f>IF(P110="","",IF(ISNA(VLOOKUP(P110,リスト!$K$7:$X$78,3,FALSE)),"",VLOOKUP(P110,リスト!$K$7:$X$78,3,FALSE)))</f>
        <v/>
      </c>
      <c r="S110" s="156" t="str">
        <f>IF(P110="","",IF(ISNA(VLOOKUP(P110,リスト!$K$7:$X$78,8,FALSE)),"",VLOOKUP(P110,リスト!$K$7:$X$78,8,FALSE)))</f>
        <v/>
      </c>
      <c r="T110" s="135" t="str">
        <f>IF(P110="","",IF(ISNA(VLOOKUP(P110,リスト!$K$7:$X$78,4,FALSE)),"",VLOOKUP(P110,リスト!$K$7:$X$78,4,FALSE)))</f>
        <v/>
      </c>
      <c r="U110" s="159" t="str">
        <f>IF(AO110="","",IF(AO110=0,"",AO110))</f>
        <v/>
      </c>
      <c r="AA110" s="195"/>
      <c r="AD110" s="223" t="str">
        <f>IF($F110="","",IF(ISNA(VLOOKUP($F110,リスト!$K$7:$X$78,13,FALSE)),"",VLOOKUP($F110,リスト!$K$7:$X$78,13,FALSE)))</f>
        <v/>
      </c>
      <c r="AE110" s="223" t="str">
        <f>IF($F110="","",IF(ISNA(VLOOKUP($F110,リスト!$K$7:$X$78,12,FALSE)),"",VLOOKUP($F110,リスト!$K$7:$X$78,12,FALSE)))</f>
        <v/>
      </c>
      <c r="AH110" s="225" t="str">
        <f t="shared" si="36"/>
        <v/>
      </c>
      <c r="AK110" s="224" t="str">
        <f>IF(P110="","",IF(ISNA(VLOOKUP(P110,リスト!$K$7:$X$78,13,FALSE)),"",VLOOKUP(P110,リスト!$K$7:$X$78,13,FALSE)))</f>
        <v/>
      </c>
      <c r="AL110" s="224" t="str">
        <f>IF(P110="","",IF(ISNA(VLOOKUP(P110,リスト!$K$7:$X$78,12,FALSE)),"",VLOOKUP(P110,リスト!$K$7:$X$78,12,FALSE)))</f>
        <v/>
      </c>
      <c r="AO110" s="225" t="str">
        <f>IF(P110="","",IF($U$18="","",U109))</f>
        <v/>
      </c>
    </row>
    <row r="111" spans="2:41" ht="18" customHeight="1">
      <c r="M111" s="191"/>
      <c r="AA111" s="191"/>
    </row>
    <row r="112" spans="2:41" ht="18" customHeight="1">
      <c r="E112" s="153" t="s">
        <v>244</v>
      </c>
      <c r="M112" s="191"/>
      <c r="O112" s="154" t="s">
        <v>247</v>
      </c>
      <c r="AA112" s="191"/>
    </row>
    <row r="113" spans="2:41" ht="18" customHeight="1">
      <c r="C113" s="188"/>
      <c r="D113" s="134" t="s">
        <v>225</v>
      </c>
      <c r="E113" s="124" t="s">
        <v>238</v>
      </c>
      <c r="F113" s="124" t="s">
        <v>378</v>
      </c>
      <c r="G113" s="208" t="s">
        <v>204</v>
      </c>
      <c r="H113" s="208" t="s">
        <v>218</v>
      </c>
      <c r="I113" s="124" t="s">
        <v>355</v>
      </c>
      <c r="J113" s="124" t="s">
        <v>235</v>
      </c>
      <c r="K113" s="124" t="s">
        <v>229</v>
      </c>
      <c r="M113" s="192"/>
      <c r="N113" s="134" t="s">
        <v>225</v>
      </c>
      <c r="O113" s="124" t="s">
        <v>238</v>
      </c>
      <c r="P113" s="124" t="s">
        <v>378</v>
      </c>
      <c r="Q113" s="208" t="s">
        <v>204</v>
      </c>
      <c r="R113" s="208" t="s">
        <v>218</v>
      </c>
      <c r="S113" s="124" t="s">
        <v>355</v>
      </c>
      <c r="T113" s="124" t="s">
        <v>235</v>
      </c>
      <c r="U113" s="124" t="s">
        <v>229</v>
      </c>
      <c r="AA113" s="191"/>
      <c r="AD113" s="228" t="s">
        <v>237</v>
      </c>
      <c r="AE113" s="228" t="s">
        <v>234</v>
      </c>
      <c r="AF113" s="221" t="s">
        <v>241</v>
      </c>
      <c r="AK113" s="228" t="s">
        <v>237</v>
      </c>
      <c r="AL113" s="228" t="s">
        <v>234</v>
      </c>
      <c r="AM113" s="221" t="s">
        <v>241</v>
      </c>
    </row>
    <row r="114" spans="2:41" ht="18" customHeight="1">
      <c r="B114" s="220">
        <v>31</v>
      </c>
      <c r="C114" s="189" t="s">
        <v>351</v>
      </c>
      <c r="D114" s="137">
        <v>1</v>
      </c>
      <c r="E114" s="157" t="str">
        <f>IF(F114="","",CONCATENATE($AE$114,$AF$113))</f>
        <v/>
      </c>
      <c r="F114" s="155"/>
      <c r="G114" s="157" t="str">
        <f>IF(F114="","",IF(ISNA(VLOOKUP(F114,リスト!$K$7:$X$78,2,FALSE)),"",VLOOKUP(F114,リスト!$K$7:$X$78,2,FALSE)))</f>
        <v/>
      </c>
      <c r="H114" s="157" t="str">
        <f>IF(F114="","",IF(ISNA(VLOOKUP(F114,リスト!$K$7:$X$78,3,FALSE)),"",VLOOKUP(F114,リスト!$K$7:$X$78,3,FALSE)))</f>
        <v/>
      </c>
      <c r="I114" s="156" t="str">
        <f>IF(F114="","",IF(ISNA(VLOOKUP(F114,リスト!$K$7:$X$78,8,FALSE)),"",VLOOKUP(F114,リスト!$K$7:$X$78,8,FALSE)))</f>
        <v/>
      </c>
      <c r="J114" s="135" t="str">
        <f>IF(F114="","",IF(ISNA(VLOOKUP(F114,リスト!$K$7:$X$78,4,FALSE)),"",VLOOKUP(F114,リスト!$K$7:$X$78,4,FALSE)))</f>
        <v/>
      </c>
      <c r="K114" s="158"/>
      <c r="L114" s="220">
        <v>61</v>
      </c>
      <c r="M114" s="193" t="s">
        <v>351</v>
      </c>
      <c r="N114" s="137">
        <v>1</v>
      </c>
      <c r="O114" s="157" t="str">
        <f>IF(P114="","",CONCATENATE($AL$114,$AM$113))</f>
        <v/>
      </c>
      <c r="P114" s="155"/>
      <c r="Q114" s="157" t="str">
        <f>IF(P114="","",IF(ISNA(VLOOKUP(P114,リスト!$K$7:$X$78,2,FALSE)),"",VLOOKUP(P114,リスト!$K$7:$X$78,2,FALSE)))</f>
        <v/>
      </c>
      <c r="R114" s="157" t="str">
        <f>IF(P114="","",IF(ISNA(VLOOKUP(P114,リスト!$K$7:$X$78,3,FALSE)),"",VLOOKUP(P114,リスト!$K$7:$X$78,3,FALSE)))</f>
        <v/>
      </c>
      <c r="S114" s="156" t="str">
        <f>IF(P114="","",IF(ISNA(VLOOKUP(P114,リスト!$K$7:$X$78,8,FALSE)),"",VLOOKUP(P114,リスト!$K$7:$X$78,8,FALSE)))</f>
        <v/>
      </c>
      <c r="T114" s="135" t="str">
        <f>IF(P114="","",IF(ISNA(VLOOKUP(P114,リスト!$K$7:$X$78,4,FALSE)),"",VLOOKUP(P114,リスト!$K$7:$X$78,4,FALSE)))</f>
        <v/>
      </c>
      <c r="U114" s="158"/>
      <c r="AA114" s="191"/>
      <c r="AD114" s="224" t="str">
        <f>IF(F114="","",IF(ISNA(VLOOKUP(F114,リスト!$K$7:$X$78,13,FALSE)),"",VLOOKUP(F114,リスト!$K$7:$X$78,13,FALSE)))</f>
        <v/>
      </c>
      <c r="AE114" s="224" t="str">
        <f>IF(F114="","",IF(ISNA(VLOOKUP(F114,リスト!$K$7:$X$78,12,FALSE)),"",VLOOKUP(F114,リスト!$K$7:$X$78,12,FALSE)))</f>
        <v/>
      </c>
      <c r="AK114" s="224" t="str">
        <f>IF(P114="","",IF(ISNA(VLOOKUP(P114,リスト!$K$7:$X$78,13,FALSE)),"",VLOOKUP(P114,リスト!$K$7:$X$78,13,FALSE)))</f>
        <v/>
      </c>
      <c r="AL114" s="224" t="str">
        <f>IF(P114="","",IF(ISNA(VLOOKUP(P114,リスト!$K$7:$X$78,12,FALSE)),"",VLOOKUP(P114,リスト!$K$7:$X$78,12,FALSE)))</f>
        <v/>
      </c>
    </row>
    <row r="115" spans="2:41" ht="18" customHeight="1">
      <c r="B115" s="220">
        <v>32</v>
      </c>
      <c r="C115" s="189" t="s">
        <v>352</v>
      </c>
      <c r="D115" s="137">
        <v>2</v>
      </c>
      <c r="E115" s="157" t="str">
        <f t="shared" ref="E115:E119" si="37">IF(F115="","",CONCATENATE($AE$114,$AF$113))</f>
        <v/>
      </c>
      <c r="F115" s="155"/>
      <c r="G115" s="157" t="str">
        <f>IF(F115="","",IF(ISNA(VLOOKUP(F115,リスト!$K$7:$X$78,2,FALSE)),"",VLOOKUP(F115,リスト!$K$7:$X$78,2,FALSE)))</f>
        <v/>
      </c>
      <c r="H115" s="157" t="str">
        <f>IF(F115="","",IF(ISNA(VLOOKUP(F115,リスト!$K$7:$X$78,3,FALSE)),"",VLOOKUP(F115,リスト!$K$7:$X$78,3,FALSE)))</f>
        <v/>
      </c>
      <c r="I115" s="156" t="str">
        <f>IF(F115="","",IF(ISNA(VLOOKUP(F115,リスト!$K$7:$X$78,8,FALSE)),"",VLOOKUP(F115,リスト!$K$7:$X$78,8,FALSE)))</f>
        <v/>
      </c>
      <c r="J115" s="135" t="str">
        <f>IF(F115="","",IF(ISNA(VLOOKUP(F115,リスト!$K$7:$X$78,4,FALSE)),"",VLOOKUP(F115,リスト!$K$7:$X$78,4,FALSE)))</f>
        <v/>
      </c>
      <c r="K115" s="159" t="str">
        <f>IF(F115="","",IF(AH115=0,"",AH115))</f>
        <v/>
      </c>
      <c r="L115" s="220">
        <v>62</v>
      </c>
      <c r="M115" s="193" t="s">
        <v>352</v>
      </c>
      <c r="N115" s="137">
        <v>2</v>
      </c>
      <c r="O115" s="157" t="str">
        <f t="shared" ref="O115:O119" si="38">IF(P115="","",CONCATENATE($AL$114,$AM$113))</f>
        <v/>
      </c>
      <c r="P115" s="155"/>
      <c r="Q115" s="157" t="str">
        <f>IF(P115="","",IF(ISNA(VLOOKUP(P115,リスト!$K$7:$X$78,2,FALSE)),"",VLOOKUP(P115,リスト!$K$7:$X$78,2,FALSE)))</f>
        <v/>
      </c>
      <c r="R115" s="157" t="str">
        <f>IF(P115="","",IF(ISNA(VLOOKUP(P115,リスト!$K$7:$X$78,3,FALSE)),"",VLOOKUP(P115,リスト!$K$7:$X$78,3,FALSE)))</f>
        <v/>
      </c>
      <c r="S115" s="156" t="str">
        <f>IF(P115="","",IF(ISNA(VLOOKUP(P115,リスト!$K$7:$X$78,8,FALSE)),"",VLOOKUP(P115,リスト!$K$7:$X$78,8,FALSE)))</f>
        <v/>
      </c>
      <c r="T115" s="135" t="str">
        <f>IF(P115="","",IF(ISNA(VLOOKUP(P115,リスト!$K$7:$X$78,4,FALSE)),"",VLOOKUP(P115,リスト!$K$7:$X$78,4,FALSE)))</f>
        <v/>
      </c>
      <c r="U115" s="159" t="str">
        <f>IF(AO115="","",IF(AO115=0,"",AO115))</f>
        <v/>
      </c>
      <c r="AA115" s="195"/>
      <c r="AD115" s="224" t="str">
        <f>IF(F115="","",IF(ISNA(VLOOKUP(F115,リスト!$K$7:$X$78,13,FALSE)),"",VLOOKUP(F115,リスト!$K$7:$X$78,13,FALSE)))</f>
        <v/>
      </c>
      <c r="AE115" s="224" t="str">
        <f>IF(F115="","",IF(ISNA(VLOOKUP(F115,リスト!$K$7:$X$78,12,FALSE)),"",VLOOKUP(F115,リスト!$K$7:$X$78,12,FALSE)))</f>
        <v/>
      </c>
      <c r="AH115" s="225" t="str">
        <f>IF(F115="","",IF($K$114="","",$K$114))</f>
        <v/>
      </c>
      <c r="AK115" s="224" t="str">
        <f>IF(P115="","",IF(ISNA(VLOOKUP(P115,リスト!$K$7:$X$78,13,FALSE)),"",VLOOKUP(P115,リスト!$K$7:$X$78,13,FALSE)))</f>
        <v/>
      </c>
      <c r="AL115" s="224" t="str">
        <f>IF(P115="","",IF(ISNA(VLOOKUP(P115,リスト!$K$7:$X$78,12,FALSE)),"",VLOOKUP(P115,リスト!$K$7:$X$78,12,FALSE)))</f>
        <v/>
      </c>
      <c r="AO115" s="225" t="str">
        <f>IF(P115="","",IF($U$114="","",$U$114))</f>
        <v/>
      </c>
    </row>
    <row r="116" spans="2:41" ht="18" customHeight="1">
      <c r="B116" s="220">
        <v>33</v>
      </c>
      <c r="C116" s="189"/>
      <c r="D116" s="137">
        <v>3</v>
      </c>
      <c r="E116" s="157" t="str">
        <f t="shared" si="37"/>
        <v/>
      </c>
      <c r="F116" s="155"/>
      <c r="G116" s="157" t="str">
        <f>IF(F116="","",IF(ISNA(VLOOKUP(F116,リスト!$K$7:$X$78,2,FALSE)),"",VLOOKUP(F116,リスト!$K$7:$X$78,2,FALSE)))</f>
        <v/>
      </c>
      <c r="H116" s="157" t="str">
        <f>IF(F116="","",IF(ISNA(VLOOKUP(F116,リスト!$K$7:$X$78,3,FALSE)),"",VLOOKUP(F116,リスト!$K$7:$X$78,3,FALSE)))</f>
        <v/>
      </c>
      <c r="I116" s="156" t="str">
        <f>IF(F116="","",IF(ISNA(VLOOKUP(F116,リスト!$K$7:$X$78,8,FALSE)),"",VLOOKUP(F116,リスト!$K$7:$X$78,8,FALSE)))</f>
        <v/>
      </c>
      <c r="J116" s="135" t="str">
        <f>IF(F116="","",IF(ISNA(VLOOKUP(F116,リスト!$K$7:$X$78,4,FALSE)),"",VLOOKUP(F116,リスト!$K$7:$X$78,4,FALSE)))</f>
        <v/>
      </c>
      <c r="K116" s="159" t="str">
        <f>IF(F116="","",IF(AH116=0,"",AH116))</f>
        <v/>
      </c>
      <c r="L116" s="220">
        <v>63</v>
      </c>
      <c r="M116" s="193"/>
      <c r="N116" s="137">
        <v>3</v>
      </c>
      <c r="O116" s="157" t="str">
        <f t="shared" si="38"/>
        <v/>
      </c>
      <c r="P116" s="155"/>
      <c r="Q116" s="157" t="str">
        <f>IF(P116="","",IF(ISNA(VLOOKUP(P116,リスト!$K$7:$X$78,2,FALSE)),"",VLOOKUP(P116,リスト!$K$7:$X$78,2,FALSE)))</f>
        <v/>
      </c>
      <c r="R116" s="157" t="str">
        <f>IF(P116="","",IF(ISNA(VLOOKUP(P116,リスト!$K$7:$X$78,3,FALSE)),"",VLOOKUP(P116,リスト!$K$7:$X$78,3,FALSE)))</f>
        <v/>
      </c>
      <c r="S116" s="156" t="str">
        <f>IF(P116="","",IF(ISNA(VLOOKUP(P116,リスト!$K$7:$X$78,8,FALSE)),"",VLOOKUP(P116,リスト!$K$7:$X$78,8,FALSE)))</f>
        <v/>
      </c>
      <c r="T116" s="135" t="str">
        <f>IF(P116="","",IF(ISNA(VLOOKUP(P116,リスト!$K$7:$X$78,4,FALSE)),"",VLOOKUP(P116,リスト!$K$7:$X$78,4,FALSE)))</f>
        <v/>
      </c>
      <c r="U116" s="159" t="str">
        <f>IF(AO116="","",IF(AO116=0,"",AO116))</f>
        <v/>
      </c>
      <c r="AA116" s="195"/>
      <c r="AD116" s="224" t="str">
        <f>IF(F116="","",IF(ISNA(VLOOKUP(F116,リスト!$K$7:$X$78,13,FALSE)),"",VLOOKUP(F116,リスト!$K$7:$X$78,13,FALSE)))</f>
        <v/>
      </c>
      <c r="AE116" s="224" t="str">
        <f>IF(F116="","",IF(ISNA(VLOOKUP(F116,リスト!$K$7:$X$78,12,FALSE)),"",VLOOKUP(F116,リスト!$K$7:$X$78,12,FALSE)))</f>
        <v/>
      </c>
      <c r="AH116" s="225" t="str">
        <f t="shared" ref="AH116:AH119" si="39">IF(F116="","",IF($K$114="","",$K$114))</f>
        <v/>
      </c>
      <c r="AK116" s="224" t="str">
        <f>IF(P116="","",IF(ISNA(VLOOKUP(P116,リスト!$K$7:$X$78,13,FALSE)),"",VLOOKUP(P116,リスト!$K$7:$X$78,13,FALSE)))</f>
        <v/>
      </c>
      <c r="AL116" s="224" t="str">
        <f>IF(P116="","",IF(ISNA(VLOOKUP(P116,リスト!$K$7:$X$78,12,FALSE)),"",VLOOKUP(P116,リスト!$K$7:$X$78,12,FALSE)))</f>
        <v/>
      </c>
      <c r="AO116" s="225" t="str">
        <f t="shared" ref="AO116:AO119" si="40">IF(P116="","",IF($U$114="","",$U$114))</f>
        <v/>
      </c>
    </row>
    <row r="117" spans="2:41" ht="18" customHeight="1">
      <c r="B117" s="220">
        <v>34</v>
      </c>
      <c r="C117" s="189" t="s">
        <v>344</v>
      </c>
      <c r="D117" s="137">
        <v>4</v>
      </c>
      <c r="E117" s="157" t="str">
        <f t="shared" si="37"/>
        <v/>
      </c>
      <c r="F117" s="155"/>
      <c r="G117" s="157" t="str">
        <f>IF(F117="","",IF(ISNA(VLOOKUP(F117,リスト!$K$7:$X$78,2,FALSE)),"",VLOOKUP(F117,リスト!$K$7:$X$78,2,FALSE)))</f>
        <v/>
      </c>
      <c r="H117" s="157" t="str">
        <f>IF(F117="","",IF(ISNA(VLOOKUP(F117,リスト!$K$7:$X$78,3,FALSE)),"",VLOOKUP(F117,リスト!$K$7:$X$78,3,FALSE)))</f>
        <v/>
      </c>
      <c r="I117" s="156" t="str">
        <f>IF(F117="","",IF(ISNA(VLOOKUP(F117,リスト!$K$7:$X$78,8,FALSE)),"",VLOOKUP(F117,リスト!$K$7:$X$78,8,FALSE)))</f>
        <v/>
      </c>
      <c r="J117" s="135" t="str">
        <f>IF(F117="","",IF(ISNA(VLOOKUP(F117,リスト!$K$7:$X$78,4,FALSE)),"",VLOOKUP(F117,リスト!$K$7:$X$78,4,FALSE)))</f>
        <v/>
      </c>
      <c r="K117" s="159" t="str">
        <f>IF(F117="","",IF(AH117=0,"",AH117))</f>
        <v/>
      </c>
      <c r="L117" s="220">
        <v>64</v>
      </c>
      <c r="M117" s="193" t="s">
        <v>353</v>
      </c>
      <c r="N117" s="137">
        <v>4</v>
      </c>
      <c r="O117" s="157" t="str">
        <f t="shared" si="38"/>
        <v/>
      </c>
      <c r="P117" s="155"/>
      <c r="Q117" s="157" t="str">
        <f>IF(P117="","",IF(ISNA(VLOOKUP(P117,リスト!$K$7:$X$78,2,FALSE)),"",VLOOKUP(P117,リスト!$K$7:$X$78,2,FALSE)))</f>
        <v/>
      </c>
      <c r="R117" s="157" t="str">
        <f>IF(P117="","",IF(ISNA(VLOOKUP(P117,リスト!$K$7:$X$78,3,FALSE)),"",VLOOKUP(P117,リスト!$K$7:$X$78,3,FALSE)))</f>
        <v/>
      </c>
      <c r="S117" s="156" t="str">
        <f>IF(P117="","",IF(ISNA(VLOOKUP(P117,リスト!$K$7:$X$78,8,FALSE)),"",VLOOKUP(P117,リスト!$K$7:$X$78,8,FALSE)))</f>
        <v/>
      </c>
      <c r="T117" s="135" t="str">
        <f>IF(P117="","",IF(ISNA(VLOOKUP(P117,リスト!$K$7:$X$78,4,FALSE)),"",VLOOKUP(P117,リスト!$K$7:$X$78,4,FALSE)))</f>
        <v/>
      </c>
      <c r="U117" s="159" t="str">
        <f>IF(AO117="","",IF(AO117=0,"",AO117))</f>
        <v/>
      </c>
      <c r="AA117" s="195"/>
      <c r="AD117" s="224" t="str">
        <f>IF(F117="","",IF(ISNA(VLOOKUP(F117,リスト!$K$7:$X$78,13,FALSE)),"",VLOOKUP(F117,リスト!$K$7:$X$78,13,FALSE)))</f>
        <v/>
      </c>
      <c r="AE117" s="224" t="str">
        <f>IF(F117="","",IF(ISNA(VLOOKUP(F117,リスト!$K$7:$X$78,12,FALSE)),"",VLOOKUP(F117,リスト!$K$7:$X$78,12,FALSE)))</f>
        <v/>
      </c>
      <c r="AH117" s="225" t="str">
        <f t="shared" si="39"/>
        <v/>
      </c>
      <c r="AK117" s="224" t="str">
        <f>IF(P117="","",IF(ISNA(VLOOKUP(P117,リスト!$K$7:$X$78,13,FALSE)),"",VLOOKUP(P117,リスト!$K$7:$X$78,13,FALSE)))</f>
        <v/>
      </c>
      <c r="AL117" s="224" t="str">
        <f>IF(P117="","",IF(ISNA(VLOOKUP(P117,リスト!$K$7:$X$78,12,FALSE)),"",VLOOKUP(P117,リスト!$K$7:$X$78,12,FALSE)))</f>
        <v/>
      </c>
      <c r="AO117" s="225" t="str">
        <f t="shared" si="40"/>
        <v/>
      </c>
    </row>
    <row r="118" spans="2:41" ht="18" customHeight="1">
      <c r="B118" s="220">
        <v>35</v>
      </c>
      <c r="C118" s="189" t="s">
        <v>343</v>
      </c>
      <c r="D118" s="137">
        <v>5</v>
      </c>
      <c r="E118" s="157" t="str">
        <f t="shared" si="37"/>
        <v/>
      </c>
      <c r="F118" s="155"/>
      <c r="G118" s="157" t="str">
        <f>IF(F118="","",IF(ISNA(VLOOKUP(F118,リスト!$K$7:$X$78,2,FALSE)),"",VLOOKUP(F118,リスト!$K$7:$X$78,2,FALSE)))</f>
        <v/>
      </c>
      <c r="H118" s="157" t="str">
        <f>IF(F118="","",IF(ISNA(VLOOKUP(F118,リスト!$K$7:$X$78,3,FALSE)),"",VLOOKUP(F118,リスト!$K$7:$X$78,3,FALSE)))</f>
        <v/>
      </c>
      <c r="I118" s="156" t="str">
        <f>IF(F118="","",IF(ISNA(VLOOKUP(F118,リスト!$K$7:$X$78,8,FALSE)),"",VLOOKUP(F118,リスト!$K$7:$X$78,8,FALSE)))</f>
        <v/>
      </c>
      <c r="J118" s="135" t="str">
        <f>IF(F118="","",IF(ISNA(VLOOKUP(F118,リスト!$K$7:$X$78,4,FALSE)),"",VLOOKUP(F118,リスト!$K$7:$X$78,4,FALSE)))</f>
        <v/>
      </c>
      <c r="K118" s="159" t="str">
        <f>IF(F118="","",IF(AH118=0,"",AH118))</f>
        <v/>
      </c>
      <c r="L118" s="220">
        <v>65</v>
      </c>
      <c r="M118" s="193" t="s">
        <v>343</v>
      </c>
      <c r="N118" s="137">
        <v>5</v>
      </c>
      <c r="O118" s="157" t="str">
        <f t="shared" si="38"/>
        <v/>
      </c>
      <c r="P118" s="155"/>
      <c r="Q118" s="157" t="str">
        <f>IF(P118="","",IF(ISNA(VLOOKUP(P118,リスト!$K$7:$X$78,2,FALSE)),"",VLOOKUP(P118,リスト!$K$7:$X$78,2,FALSE)))</f>
        <v/>
      </c>
      <c r="R118" s="157" t="str">
        <f>IF(P118="","",IF(ISNA(VLOOKUP(P118,リスト!$K$7:$X$78,3,FALSE)),"",VLOOKUP(P118,リスト!$K$7:$X$78,3,FALSE)))</f>
        <v/>
      </c>
      <c r="S118" s="156" t="str">
        <f>IF(P118="","",IF(ISNA(VLOOKUP(P118,リスト!$K$7:$X$78,8,FALSE)),"",VLOOKUP(P118,リスト!$K$7:$X$78,8,FALSE)))</f>
        <v/>
      </c>
      <c r="T118" s="135" t="str">
        <f>IF(P118="","",IF(ISNA(VLOOKUP(P118,リスト!$K$7:$X$78,4,FALSE)),"",VLOOKUP(P118,リスト!$K$7:$X$78,4,FALSE)))</f>
        <v/>
      </c>
      <c r="U118" s="159" t="str">
        <f>IF(AO118="","",IF(AO118=0,"",AO118))</f>
        <v/>
      </c>
      <c r="AA118" s="195"/>
      <c r="AD118" s="224" t="str">
        <f>IF(F118="","",IF(ISNA(VLOOKUP(F118,リスト!$K$7:$X$78,13,FALSE)),"",VLOOKUP(F118,リスト!$K$7:$X$78,13,FALSE)))</f>
        <v/>
      </c>
      <c r="AE118" s="224" t="str">
        <f>IF(F118="","",IF(ISNA(VLOOKUP(F118,リスト!$K$7:$X$78,12,FALSE)),"",VLOOKUP(F118,リスト!$K$7:$X$78,12,FALSE)))</f>
        <v/>
      </c>
      <c r="AH118" s="225" t="str">
        <f t="shared" si="39"/>
        <v/>
      </c>
      <c r="AK118" s="224" t="str">
        <f>IF(P118="","",IF(ISNA(VLOOKUP(P118,リスト!$K$7:$X$78,13,FALSE)),"",VLOOKUP(P118,リスト!$K$7:$X$78,13,FALSE)))</f>
        <v/>
      </c>
      <c r="AL118" s="224" t="str">
        <f>IF(P118="","",IF(ISNA(VLOOKUP(P118,リスト!$K$7:$X$78,12,FALSE)),"",VLOOKUP(P118,リスト!$K$7:$X$78,12,FALSE)))</f>
        <v/>
      </c>
      <c r="AO118" s="225" t="str">
        <f t="shared" si="40"/>
        <v/>
      </c>
    </row>
    <row r="119" spans="2:41" ht="18" customHeight="1">
      <c r="B119" s="220">
        <v>36</v>
      </c>
      <c r="C119" s="190"/>
      <c r="D119" s="137">
        <v>6</v>
      </c>
      <c r="E119" s="157" t="str">
        <f t="shared" si="37"/>
        <v/>
      </c>
      <c r="F119" s="155"/>
      <c r="G119" s="157" t="str">
        <f>IF(F119="","",IF(ISNA(VLOOKUP(F119,リスト!$K$7:$X$78,2,FALSE)),"",VLOOKUP(F119,リスト!$K$7:$X$78,2,FALSE)))</f>
        <v/>
      </c>
      <c r="H119" s="157" t="str">
        <f>IF(F119="","",IF(ISNA(VLOOKUP(F119,リスト!$K$7:$X$78,3,FALSE)),"",VLOOKUP(F119,リスト!$K$7:$X$78,3,FALSE)))</f>
        <v/>
      </c>
      <c r="I119" s="156" t="str">
        <f>IF(F119="","",IF(ISNA(VLOOKUP(F119,リスト!$K$7:$X$78,8,FALSE)),"",VLOOKUP(F119,リスト!$K$7:$X$78,8,FALSE)))</f>
        <v/>
      </c>
      <c r="J119" s="135" t="str">
        <f>IF(F119="","",IF(ISNA(VLOOKUP(F119,リスト!$K$7:$X$78,4,FALSE)),"",VLOOKUP(F119,リスト!$K$7:$X$78,4,FALSE)))</f>
        <v/>
      </c>
      <c r="K119" s="159" t="str">
        <f>IF(F119="","",IF(AH119=0,"",AH119))</f>
        <v/>
      </c>
      <c r="L119" s="220">
        <v>66</v>
      </c>
      <c r="M119" s="194"/>
      <c r="N119" s="137">
        <v>6</v>
      </c>
      <c r="O119" s="157" t="str">
        <f t="shared" si="38"/>
        <v/>
      </c>
      <c r="P119" s="155"/>
      <c r="Q119" s="157" t="str">
        <f>IF(P119="","",IF(ISNA(VLOOKUP(P119,リスト!$K$7:$X$78,2,FALSE)),"",VLOOKUP(P119,リスト!$K$7:$X$78,2,FALSE)))</f>
        <v/>
      </c>
      <c r="R119" s="157" t="str">
        <f>IF(P119="","",IF(ISNA(VLOOKUP(P119,リスト!$K$7:$X$78,3,FALSE)),"",VLOOKUP(P119,リスト!$K$7:$X$78,3,FALSE)))</f>
        <v/>
      </c>
      <c r="S119" s="156" t="str">
        <f>IF(P119="","",IF(ISNA(VLOOKUP(P119,リスト!$K$7:$X$78,8,FALSE)),"",VLOOKUP(P119,リスト!$K$7:$X$78,8,FALSE)))</f>
        <v/>
      </c>
      <c r="T119" s="135" t="str">
        <f>IF(P119="","",IF(ISNA(VLOOKUP(P119,リスト!$K$7:$X$78,4,FALSE)),"",VLOOKUP(P119,リスト!$K$7:$X$78,4,FALSE)))</f>
        <v/>
      </c>
      <c r="U119" s="159" t="str">
        <f>IF(AO119="","",IF(AO119=0,"",AO119))</f>
        <v/>
      </c>
      <c r="AA119" s="195"/>
      <c r="AD119" s="224" t="str">
        <f>IF(F119="","",IF(ISNA(VLOOKUP(F119,リスト!$K$7:$X$78,13,FALSE)),"",VLOOKUP(F119,リスト!$K$7:$X$78,13,FALSE)))</f>
        <v/>
      </c>
      <c r="AE119" s="224" t="str">
        <f>IF(F119="","",IF(ISNA(VLOOKUP(F119,リスト!$K$7:$X$78,12,FALSE)),"",VLOOKUP(F119,リスト!$K$7:$X$78,12,FALSE)))</f>
        <v/>
      </c>
      <c r="AH119" s="225" t="str">
        <f t="shared" si="39"/>
        <v/>
      </c>
      <c r="AK119" s="224" t="str">
        <f>IF(P119="","",IF(ISNA(VLOOKUP(P119,リスト!$K$7:$X$78,13,FALSE)),"",VLOOKUP(P119,リスト!$K$7:$X$78,13,FALSE)))</f>
        <v/>
      </c>
      <c r="AL119" s="224" t="str">
        <f>IF(P119="","",IF(ISNA(VLOOKUP(P119,リスト!$K$7:$X$78,12,FALSE)),"",VLOOKUP(P119,リスト!$K$7:$X$78,12,FALSE)))</f>
        <v/>
      </c>
      <c r="AO119" s="225" t="str">
        <f t="shared" si="40"/>
        <v/>
      </c>
    </row>
    <row r="121" spans="2:41" ht="21.75" customHeight="1"/>
    <row r="122" spans="2:41" ht="18" customHeight="1"/>
    <row r="123" spans="2:41" ht="18" customHeight="1"/>
    <row r="124" spans="2:41" ht="18" customHeight="1"/>
    <row r="125" spans="2:41" ht="18" customHeight="1"/>
    <row r="126" spans="2:41" ht="18" customHeight="1"/>
    <row r="127" spans="2:41" ht="18" customHeight="1"/>
    <row r="128" spans="2:41"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sheetData>
  <sheetProtection algorithmName="SHA-512" hashValue="ucWB0b5w/guTthGrQxXjI3gZ0KlyMxtFEqjSP55qJCHtefv4sd65iwwTpkqdD5JqfgQOqnhn91m81I7lbUymLw==" saltValue="n6Dlsyw8/bJ6P2XOntCbPQ==" spinCount="100000" sheet="1" objects="1" scenarios="1"/>
  <phoneticPr fontId="20"/>
  <dataValidations xWindow="1694" yWindow="432" count="1">
    <dataValidation allowBlank="1" showInputMessage="1" showErrorMessage="1" promptTitle="記録入力" prompt="4７秒32　→　47.32_x000a_1分02秒11　　→　1.02.11" sqref="K9 K18 K27 U9 U18 U27 K38 K47 K56 U38 U47 U56 K67 K76 K85 U67 U76 U85 K96 K105 K114 U96 U105 U114" xr:uid="{2B7353C1-781A-485F-B963-64543821E84D}"/>
  </dataValidations>
  <printOptions horizontalCentered="1"/>
  <pageMargins left="0.39370078740157483" right="0.39370078740157483" top="0.74803149606299213" bottom="0.74803149606299213" header="0.31496062992125984" footer="0.31496062992125984"/>
  <pageSetup paperSize="9" scale="82" orientation="landscape" r:id="rId1"/>
  <rowBreaks count="3" manualBreakCount="3">
    <brk id="33" max="20" man="1"/>
    <brk id="62" max="20" man="1"/>
    <brk id="9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04216-E3A1-4317-BC97-ABB0F6C3AABD}">
  <dimension ref="B1:M74"/>
  <sheetViews>
    <sheetView showGridLines="0" workbookViewId="0">
      <selection activeCell="P8" sqref="P8"/>
    </sheetView>
  </sheetViews>
  <sheetFormatPr defaultRowHeight="11.25"/>
  <cols>
    <col min="1" max="1" width="1.796875" customWidth="1"/>
    <col min="2" max="2" width="2.3984375" customWidth="1"/>
    <col min="3" max="3" width="6.296875" customWidth="1"/>
    <col min="4" max="4" width="11.09765625" customWidth="1"/>
    <col min="5" max="5" width="12.296875" customWidth="1"/>
    <col min="6" max="7" width="4.19921875" customWidth="1"/>
    <col min="8" max="8" width="9.59765625" customWidth="1"/>
    <col min="9" max="9" width="23.796875" customWidth="1"/>
    <col min="10" max="10" width="6.19921875" customWidth="1"/>
    <col min="11" max="11" width="6.5" customWidth="1"/>
    <col min="12" max="12" width="8.796875" customWidth="1"/>
    <col min="13" max="13" width="7.796875" customWidth="1"/>
  </cols>
  <sheetData>
    <row r="1" spans="2:13" ht="84.6" customHeight="1"/>
    <row r="2" spans="2:13" ht="28.15" customHeight="1">
      <c r="B2" s="2" t="s">
        <v>225</v>
      </c>
      <c r="C2" s="2" t="s">
        <v>226</v>
      </c>
      <c r="D2" s="2" t="s">
        <v>204</v>
      </c>
      <c r="E2" s="2" t="s">
        <v>218</v>
      </c>
      <c r="F2" s="2" t="s">
        <v>235</v>
      </c>
      <c r="G2" s="130" t="s">
        <v>236</v>
      </c>
      <c r="H2" s="2" t="s">
        <v>233</v>
      </c>
      <c r="I2" s="2" t="s">
        <v>234</v>
      </c>
      <c r="J2" s="2" t="s">
        <v>227</v>
      </c>
      <c r="K2" s="2" t="s">
        <v>228</v>
      </c>
      <c r="L2" s="2" t="s">
        <v>229</v>
      </c>
    </row>
    <row r="3" spans="2:13" ht="15" customHeight="1">
      <c r="B3" s="127">
        <v>1</v>
      </c>
      <c r="C3" s="2" t="str">
        <f>IF(ISNA(VLOOKUP(B3,リスト!$J$7:$X$78,2,FALSE)),"",VLOOKUP(B3,リスト!$J$7:$X$78,2,FALSE))</f>
        <v/>
      </c>
      <c r="D3" s="127" t="str">
        <f>IF(C3="","",IF(ISNA(VLOOKUP(B3,リスト!$J$7:$X$78,3,FALSE)),"",VLOOKUP(B3,リスト!$J$7:$X$78,3,FALSE)))</f>
        <v/>
      </c>
      <c r="E3" s="127" t="str">
        <f>IF(B3="","",IF(ISNA(VLOOKUP(B3,リスト!$J$7:$X$78,4,FALSE)),"",VLOOKUP(B3,リスト!$J$7:$X$78,4,FALSE)))</f>
        <v xml:space="preserve">  </v>
      </c>
      <c r="F3" s="2" t="str">
        <f>IF(C3="","",IF(ISNA(VLOOKUP(B3,リスト!$J$7:$X$78,6,FALSE)),"",VLOOKUP(B3,リスト!$J$7:$X$78,6,FALSE)))</f>
        <v/>
      </c>
      <c r="G3" s="131" t="str">
        <f>IF(C3="","",IF(ISNA(VLOOKUP(B3,リスト!$J$7:$X$78,9,FALSE)),"",VLOOKUP(B3,リスト!$J$7:$X$78,9,FALSE)))</f>
        <v/>
      </c>
      <c r="H3" s="127" t="str">
        <f>IF(C3="","",IF(ISNA(VLOOKUP(B3,リスト!$J$7:$X$78,14,FALSE)),"",VLOOKUP(B3,リスト!$J$7:$X$78,14,FALSE)))</f>
        <v/>
      </c>
      <c r="I3" s="127" t="str">
        <f>IF(C3="","",IF(ISNA(VLOOKUP(B3,リスト!$J$7:$X$78,13,FALSE)),"",VLOOKUP(B3,リスト!$J$7:$X$78,13,FALSE)))</f>
        <v/>
      </c>
      <c r="J3" s="131" t="str">
        <f>IF(C3="","",IF(ISNA(VLOOKUP(B3,リスト!$J$7:$X$78,7,FALSE)),"",VLOOKUP(B3,リスト!$J$7:$X$78,7,FALSE)))</f>
        <v/>
      </c>
      <c r="K3" s="131" t="str">
        <f>IF(C3="","",IF(ISNA(VLOOKUP(B3,リスト!$J$7:$X$78,10,FALSE)),"",VLOOKUP(B3,リスト!$J$7:$X$78,10,FALSE)))</f>
        <v/>
      </c>
      <c r="L3" s="128" t="str">
        <f>IF(M3=0,"",M3)</f>
        <v/>
      </c>
      <c r="M3" s="129" t="str">
        <f>IF(C3="","",IF(ISNA(VLOOKUP(B3,リスト!$J$7:$X$78,11,FALSE)),"",VLOOKUP(B3,リスト!$J$7:$X$78,11,FALSE)))</f>
        <v/>
      </c>
    </row>
    <row r="4" spans="2:13" ht="15" customHeight="1">
      <c r="B4" s="127">
        <v>2</v>
      </c>
      <c r="C4" s="2" t="str">
        <f>IF(ISNA(VLOOKUP(B4,リスト!$J$7:$X$78,2,FALSE)),"",VLOOKUP(B4,リスト!$J$7:$X$78,2,FALSE))</f>
        <v/>
      </c>
      <c r="D4" s="127" t="str">
        <f>IF(C4="","",IF(ISNA(VLOOKUP(B4,リスト!$J$7:$X$78,3,FALSE)),"",VLOOKUP(B4,リスト!$J$7:$X$78,3,FALSE)))</f>
        <v/>
      </c>
      <c r="E4" s="127" t="str">
        <f>IF(B4="","",IF(ISNA(VLOOKUP(B4,リスト!$J$7:$X$78,4,FALSE)),"",VLOOKUP(B4,リスト!$J$7:$X$78,4,FALSE)))</f>
        <v xml:space="preserve">  </v>
      </c>
      <c r="F4" s="2" t="str">
        <f>IF(C4="","",IF(ISNA(VLOOKUP(B4,リスト!$J$7:$X$78,6,FALSE)),"",VLOOKUP(B4,リスト!$J$7:$X$78,6,FALSE)))</f>
        <v/>
      </c>
      <c r="G4" s="131" t="str">
        <f>IF(C4="","",IF(ISNA(VLOOKUP(B4,リスト!$J$7:$X$78,9,FALSE)),"",VLOOKUP(B4,リスト!$J$7:$X$78,9,FALSE)))</f>
        <v/>
      </c>
      <c r="H4" s="127" t="str">
        <f>IF(C4="","",IF(ISNA(VLOOKUP(B4,リスト!$J$7:$X$78,14,FALSE)),"",VLOOKUP(B4,リスト!$J$7:$X$78,14,FALSE)))</f>
        <v/>
      </c>
      <c r="I4" s="127" t="str">
        <f>IF(C4="","",IF(ISNA(VLOOKUP(B4,リスト!$J$7:$X$78,13,FALSE)),"",VLOOKUP(B4,リスト!$J$7:$X$78,13,FALSE)))</f>
        <v/>
      </c>
      <c r="J4" s="131" t="str">
        <f>IF(C4="","",IF(ISNA(VLOOKUP(B4,リスト!$J$7:$X$78,7,FALSE)),"",VLOOKUP(B4,リスト!$J$7:$X$78,7,FALSE)))</f>
        <v/>
      </c>
      <c r="K4" s="131" t="str">
        <f>IF(C4="","",IF(ISNA(VLOOKUP(B4,リスト!$J$7:$X$78,10,FALSE)),"",VLOOKUP(B4,リスト!$J$7:$X$78,10,FALSE)))</f>
        <v/>
      </c>
      <c r="L4" s="128" t="str">
        <f t="shared" ref="L4:L67" si="0">IF(M4=0,"",M4)</f>
        <v/>
      </c>
      <c r="M4" s="129" t="str">
        <f>IF(C4="","",IF(ISNA(VLOOKUP(B4,リスト!$J$7:$X$78,11,FALSE)),"",VLOOKUP(B4,リスト!$J$7:$X$78,11,FALSE)))</f>
        <v/>
      </c>
    </row>
    <row r="5" spans="2:13" ht="15" customHeight="1">
      <c r="B5" s="127">
        <v>3</v>
      </c>
      <c r="C5" s="2" t="str">
        <f>IF(ISNA(VLOOKUP(B5,リスト!$J$7:$X$78,2,FALSE)),"",VLOOKUP(B5,リスト!$J$7:$X$78,2,FALSE))</f>
        <v/>
      </c>
      <c r="D5" s="127" t="str">
        <f>IF(C5="","",IF(ISNA(VLOOKUP(B5,リスト!$J$7:$X$78,3,FALSE)),"",VLOOKUP(B5,リスト!$J$7:$X$78,3,FALSE)))</f>
        <v/>
      </c>
      <c r="E5" s="127" t="str">
        <f>IF(B5="","",IF(ISNA(VLOOKUP(B5,リスト!$J$7:$X$78,4,FALSE)),"",VLOOKUP(B5,リスト!$J$7:$X$78,4,FALSE)))</f>
        <v xml:space="preserve">  </v>
      </c>
      <c r="F5" s="2" t="str">
        <f>IF(C5="","",IF(ISNA(VLOOKUP(B5,リスト!$J$7:$X$78,6,FALSE)),"",VLOOKUP(B5,リスト!$J$7:$X$78,6,FALSE)))</f>
        <v/>
      </c>
      <c r="G5" s="131" t="str">
        <f>IF(C5="","",IF(ISNA(VLOOKUP(B5,リスト!$J$7:$X$78,9,FALSE)),"",VLOOKUP(B5,リスト!$J$7:$X$78,9,FALSE)))</f>
        <v/>
      </c>
      <c r="H5" s="127" t="str">
        <f>IF(C5="","",IF(ISNA(VLOOKUP(B5,リスト!$J$7:$X$78,14,FALSE)),"",VLOOKUP(B5,リスト!$J$7:$X$78,14,FALSE)))</f>
        <v/>
      </c>
      <c r="I5" s="127" t="str">
        <f>IF(C5="","",IF(ISNA(VLOOKUP(B5,リスト!$J$7:$X$78,13,FALSE)),"",VLOOKUP(B5,リスト!$J$7:$X$78,13,FALSE)))</f>
        <v/>
      </c>
      <c r="J5" s="131" t="str">
        <f>IF(C5="","",IF(ISNA(VLOOKUP(B5,リスト!$J$7:$X$78,7,FALSE)),"",VLOOKUP(B5,リスト!$J$7:$X$78,7,FALSE)))</f>
        <v/>
      </c>
      <c r="K5" s="131" t="str">
        <f>IF(C5="","",IF(ISNA(VLOOKUP(B5,リスト!$J$7:$X$78,10,FALSE)),"",VLOOKUP(B5,リスト!$J$7:$X$78,10,FALSE)))</f>
        <v/>
      </c>
      <c r="L5" s="128" t="str">
        <f t="shared" si="0"/>
        <v/>
      </c>
      <c r="M5" s="129" t="str">
        <f>IF(C5="","",IF(ISNA(VLOOKUP(B5,リスト!$J$7:$X$78,11,FALSE)),"",VLOOKUP(B5,リスト!$J$7:$X$78,11,FALSE)))</f>
        <v/>
      </c>
    </row>
    <row r="6" spans="2:13" ht="15" customHeight="1">
      <c r="B6" s="127">
        <v>4</v>
      </c>
      <c r="C6" s="2" t="str">
        <f>IF(ISNA(VLOOKUP(B6,リスト!$J$7:$X$78,2,FALSE)),"",VLOOKUP(B6,リスト!$J$7:$X$78,2,FALSE))</f>
        <v/>
      </c>
      <c r="D6" s="127" t="str">
        <f>IF(C6="","",IF(ISNA(VLOOKUP(B6,リスト!$J$7:$X$78,3,FALSE)),"",VLOOKUP(B6,リスト!$J$7:$X$78,3,FALSE)))</f>
        <v/>
      </c>
      <c r="E6" s="127" t="str">
        <f>IF(B6="","",IF(ISNA(VLOOKUP(B6,リスト!$J$7:$X$78,4,FALSE)),"",VLOOKUP(B6,リスト!$J$7:$X$78,4,FALSE)))</f>
        <v xml:space="preserve">  </v>
      </c>
      <c r="F6" s="2" t="str">
        <f>IF(C6="","",IF(ISNA(VLOOKUP(B6,リスト!$J$7:$X$78,6,FALSE)),"",VLOOKUP(B6,リスト!$J$7:$X$78,6,FALSE)))</f>
        <v/>
      </c>
      <c r="G6" s="131" t="str">
        <f>IF(C6="","",IF(ISNA(VLOOKUP(B6,リスト!$J$7:$X$78,9,FALSE)),"",VLOOKUP(B6,リスト!$J$7:$X$78,9,FALSE)))</f>
        <v/>
      </c>
      <c r="H6" s="127" t="str">
        <f>IF(C6="","",IF(ISNA(VLOOKUP(B6,リスト!$J$7:$X$78,14,FALSE)),"",VLOOKUP(B6,リスト!$J$7:$X$78,14,FALSE)))</f>
        <v/>
      </c>
      <c r="I6" s="127" t="str">
        <f>IF(C6="","",IF(ISNA(VLOOKUP(B6,リスト!$J$7:$X$78,13,FALSE)),"",VLOOKUP(B6,リスト!$J$7:$X$78,13,FALSE)))</f>
        <v/>
      </c>
      <c r="J6" s="131" t="str">
        <f>IF(C6="","",IF(ISNA(VLOOKUP(B6,リスト!$J$7:$X$78,7,FALSE)),"",VLOOKUP(B6,リスト!$J$7:$X$78,7,FALSE)))</f>
        <v/>
      </c>
      <c r="K6" s="131" t="str">
        <f>IF(C6="","",IF(ISNA(VLOOKUP(B6,リスト!$J$7:$X$78,10,FALSE)),"",VLOOKUP(B6,リスト!$J$7:$X$78,10,FALSE)))</f>
        <v/>
      </c>
      <c r="L6" s="128" t="str">
        <f t="shared" si="0"/>
        <v/>
      </c>
      <c r="M6" s="129" t="str">
        <f>IF(C6="","",IF(ISNA(VLOOKUP(B6,リスト!$J$7:$X$78,11,FALSE)),"",VLOOKUP(B6,リスト!$J$7:$X$78,11,FALSE)))</f>
        <v/>
      </c>
    </row>
    <row r="7" spans="2:13" ht="15" customHeight="1">
      <c r="B7" s="127">
        <v>5</v>
      </c>
      <c r="C7" s="2" t="str">
        <f>IF(ISNA(VLOOKUP(B7,リスト!$J$7:$X$78,2,FALSE)),"",VLOOKUP(B7,リスト!$J$7:$X$78,2,FALSE))</f>
        <v/>
      </c>
      <c r="D7" s="127" t="str">
        <f>IF(C7="","",IF(ISNA(VLOOKUP(B7,リスト!$J$7:$X$78,3,FALSE)),"",VLOOKUP(B7,リスト!$J$7:$X$78,3,FALSE)))</f>
        <v/>
      </c>
      <c r="E7" s="127" t="str">
        <f>IF(B7="","",IF(ISNA(VLOOKUP(B7,リスト!$J$7:$X$78,4,FALSE)),"",VLOOKUP(B7,リスト!$J$7:$X$78,4,FALSE)))</f>
        <v xml:space="preserve">  </v>
      </c>
      <c r="F7" s="2" t="str">
        <f>IF(C7="","",IF(ISNA(VLOOKUP(B7,リスト!$J$7:$X$78,6,FALSE)),"",VLOOKUP(B7,リスト!$J$7:$X$78,6,FALSE)))</f>
        <v/>
      </c>
      <c r="G7" s="131" t="str">
        <f>IF(C7="","",IF(ISNA(VLOOKUP(B7,リスト!$J$7:$X$78,9,FALSE)),"",VLOOKUP(B7,リスト!$J$7:$X$78,9,FALSE)))</f>
        <v/>
      </c>
      <c r="H7" s="127" t="str">
        <f>IF(C7="","",IF(ISNA(VLOOKUP(B7,リスト!$J$7:$X$78,14,FALSE)),"",VLOOKUP(B7,リスト!$J$7:$X$78,14,FALSE)))</f>
        <v/>
      </c>
      <c r="I7" s="127" t="str">
        <f>IF(C7="","",IF(ISNA(VLOOKUP(B7,リスト!$J$7:$X$78,13,FALSE)),"",VLOOKUP(B7,リスト!$J$7:$X$78,13,FALSE)))</f>
        <v/>
      </c>
      <c r="J7" s="131" t="str">
        <f>IF(C7="","",IF(ISNA(VLOOKUP(B7,リスト!$J$7:$X$78,7,FALSE)),"",VLOOKUP(B7,リスト!$J$7:$X$78,7,FALSE)))</f>
        <v/>
      </c>
      <c r="K7" s="131" t="str">
        <f>IF(C7="","",IF(ISNA(VLOOKUP(B7,リスト!$J$7:$X$78,10,FALSE)),"",VLOOKUP(B7,リスト!$J$7:$X$78,10,FALSE)))</f>
        <v/>
      </c>
      <c r="L7" s="128" t="str">
        <f t="shared" si="0"/>
        <v/>
      </c>
      <c r="M7" s="129" t="str">
        <f>IF(C7="","",IF(ISNA(VLOOKUP(B7,リスト!$J$7:$X$78,11,FALSE)),"",VLOOKUP(B7,リスト!$J$7:$X$78,11,FALSE)))</f>
        <v/>
      </c>
    </row>
    <row r="8" spans="2:13" ht="15" customHeight="1">
      <c r="B8" s="127">
        <v>6</v>
      </c>
      <c r="C8" s="2" t="str">
        <f>IF(ISNA(VLOOKUP(B8,リスト!$J$7:$X$78,2,FALSE)),"",VLOOKUP(B8,リスト!$J$7:$X$78,2,FALSE))</f>
        <v/>
      </c>
      <c r="D8" s="127" t="str">
        <f>IF(C8="","",IF(ISNA(VLOOKUP(B8,リスト!$J$7:$X$78,3,FALSE)),"",VLOOKUP(B8,リスト!$J$7:$X$78,3,FALSE)))</f>
        <v/>
      </c>
      <c r="E8" s="127" t="str">
        <f>IF(B8="","",IF(ISNA(VLOOKUP(B8,リスト!$J$7:$X$78,4,FALSE)),"",VLOOKUP(B8,リスト!$J$7:$X$78,4,FALSE)))</f>
        <v xml:space="preserve">  </v>
      </c>
      <c r="F8" s="2" t="str">
        <f>IF(C8="","",IF(ISNA(VLOOKUP(B8,リスト!$J$7:$X$78,6,FALSE)),"",VLOOKUP(B8,リスト!$J$7:$X$78,6,FALSE)))</f>
        <v/>
      </c>
      <c r="G8" s="131" t="str">
        <f>IF(C8="","",IF(ISNA(VLOOKUP(B8,リスト!$J$7:$X$78,9,FALSE)),"",VLOOKUP(B8,リスト!$J$7:$X$78,9,FALSE)))</f>
        <v/>
      </c>
      <c r="H8" s="127" t="str">
        <f>IF(C8="","",IF(ISNA(VLOOKUP(B8,リスト!$J$7:$X$78,14,FALSE)),"",VLOOKUP(B8,リスト!$J$7:$X$78,14,FALSE)))</f>
        <v/>
      </c>
      <c r="I8" s="127" t="str">
        <f>IF(C8="","",IF(ISNA(VLOOKUP(B8,リスト!$J$7:$X$78,13,FALSE)),"",VLOOKUP(B8,リスト!$J$7:$X$78,13,FALSE)))</f>
        <v/>
      </c>
      <c r="J8" s="131" t="str">
        <f>IF(C8="","",IF(ISNA(VLOOKUP(B8,リスト!$J$7:$X$78,7,FALSE)),"",VLOOKUP(B8,リスト!$J$7:$X$78,7,FALSE)))</f>
        <v/>
      </c>
      <c r="K8" s="131" t="str">
        <f>IF(C8="","",IF(ISNA(VLOOKUP(B8,リスト!$J$7:$X$78,10,FALSE)),"",VLOOKUP(B8,リスト!$J$7:$X$78,10,FALSE)))</f>
        <v/>
      </c>
      <c r="L8" s="128" t="str">
        <f t="shared" si="0"/>
        <v/>
      </c>
      <c r="M8" s="129" t="str">
        <f>IF(C8="","",IF(ISNA(VLOOKUP(B8,リスト!$J$7:$X$78,11,FALSE)),"",VLOOKUP(B8,リスト!$J$7:$X$78,11,FALSE)))</f>
        <v/>
      </c>
    </row>
    <row r="9" spans="2:13" ht="15" customHeight="1">
      <c r="B9" s="127">
        <v>7</v>
      </c>
      <c r="C9" s="2" t="str">
        <f>IF(ISNA(VLOOKUP(B9,リスト!$J$7:$X$78,2,FALSE)),"",VLOOKUP(B9,リスト!$J$7:$X$78,2,FALSE))</f>
        <v/>
      </c>
      <c r="D9" s="127" t="str">
        <f>IF(C9="","",IF(ISNA(VLOOKUP(B9,リスト!$J$7:$X$78,3,FALSE)),"",VLOOKUP(B9,リスト!$J$7:$X$78,3,FALSE)))</f>
        <v/>
      </c>
      <c r="E9" s="127" t="str">
        <f>IF(B9="","",IF(ISNA(VLOOKUP(B9,リスト!$J$7:$X$78,4,FALSE)),"",VLOOKUP(B9,リスト!$J$7:$X$78,4,FALSE)))</f>
        <v xml:space="preserve">  </v>
      </c>
      <c r="F9" s="2" t="str">
        <f>IF(C9="","",IF(ISNA(VLOOKUP(B9,リスト!$J$7:$X$78,6,FALSE)),"",VLOOKUP(B9,リスト!$J$7:$X$78,6,FALSE)))</f>
        <v/>
      </c>
      <c r="G9" s="131" t="str">
        <f>IF(C9="","",IF(ISNA(VLOOKUP(B9,リスト!$J$7:$X$78,9,FALSE)),"",VLOOKUP(B9,リスト!$J$7:$X$78,9,FALSE)))</f>
        <v/>
      </c>
      <c r="H9" s="127" t="str">
        <f>IF(C9="","",IF(ISNA(VLOOKUP(B9,リスト!$J$7:$X$78,14,FALSE)),"",VLOOKUP(B9,リスト!$J$7:$X$78,14,FALSE)))</f>
        <v/>
      </c>
      <c r="I9" s="127" t="str">
        <f>IF(C9="","",IF(ISNA(VLOOKUP(B9,リスト!$J$7:$X$78,13,FALSE)),"",VLOOKUP(B9,リスト!$J$7:$X$78,13,FALSE)))</f>
        <v/>
      </c>
      <c r="J9" s="131" t="str">
        <f>IF(C9="","",IF(ISNA(VLOOKUP(B9,リスト!$J$7:$X$78,7,FALSE)),"",VLOOKUP(B9,リスト!$J$7:$X$78,7,FALSE)))</f>
        <v/>
      </c>
      <c r="K9" s="131" t="str">
        <f>IF(C9="","",IF(ISNA(VLOOKUP(B9,リスト!$J$7:$X$78,10,FALSE)),"",VLOOKUP(B9,リスト!$J$7:$X$78,10,FALSE)))</f>
        <v/>
      </c>
      <c r="L9" s="128" t="str">
        <f t="shared" si="0"/>
        <v/>
      </c>
      <c r="M9" s="129" t="str">
        <f>IF(C9="","",IF(ISNA(VLOOKUP(B9,リスト!$J$7:$X$78,11,FALSE)),"",VLOOKUP(B9,リスト!$J$7:$X$78,11,FALSE)))</f>
        <v/>
      </c>
    </row>
    <row r="10" spans="2:13" ht="15" customHeight="1">
      <c r="B10" s="127">
        <v>8</v>
      </c>
      <c r="C10" s="2" t="str">
        <f>IF(ISNA(VLOOKUP(B10,リスト!$J$7:$X$78,2,FALSE)),"",VLOOKUP(B10,リスト!$J$7:$X$78,2,FALSE))</f>
        <v/>
      </c>
      <c r="D10" s="127" t="str">
        <f>IF(C10="","",IF(ISNA(VLOOKUP(B10,リスト!$J$7:$X$78,3,FALSE)),"",VLOOKUP(B10,リスト!$J$7:$X$78,3,FALSE)))</f>
        <v/>
      </c>
      <c r="E10" s="127" t="str">
        <f>IF(B10="","",IF(ISNA(VLOOKUP(B10,リスト!$J$7:$X$78,4,FALSE)),"",VLOOKUP(B10,リスト!$J$7:$X$78,4,FALSE)))</f>
        <v xml:space="preserve">  </v>
      </c>
      <c r="F10" s="2" t="str">
        <f>IF(C10="","",IF(ISNA(VLOOKUP(B10,リスト!$J$7:$X$78,6,FALSE)),"",VLOOKUP(B10,リスト!$J$7:$X$78,6,FALSE)))</f>
        <v/>
      </c>
      <c r="G10" s="131" t="str">
        <f>IF(C10="","",IF(ISNA(VLOOKUP(B10,リスト!$J$7:$X$78,9,FALSE)),"",VLOOKUP(B10,リスト!$J$7:$X$78,9,FALSE)))</f>
        <v/>
      </c>
      <c r="H10" s="127" t="str">
        <f>IF(C10="","",IF(ISNA(VLOOKUP(B10,リスト!$J$7:$X$78,14,FALSE)),"",VLOOKUP(B10,リスト!$J$7:$X$78,14,FALSE)))</f>
        <v/>
      </c>
      <c r="I10" s="127" t="str">
        <f>IF(C10="","",IF(ISNA(VLOOKUP(B10,リスト!$J$7:$X$78,13,FALSE)),"",VLOOKUP(B10,リスト!$J$7:$X$78,13,FALSE)))</f>
        <v/>
      </c>
      <c r="J10" s="131" t="str">
        <f>IF(C10="","",IF(ISNA(VLOOKUP(B10,リスト!$J$7:$X$78,7,FALSE)),"",VLOOKUP(B10,リスト!$J$7:$X$78,7,FALSE)))</f>
        <v/>
      </c>
      <c r="K10" s="131" t="str">
        <f>IF(C10="","",IF(ISNA(VLOOKUP(B10,リスト!$J$7:$X$78,10,FALSE)),"",VLOOKUP(B10,リスト!$J$7:$X$78,10,FALSE)))</f>
        <v/>
      </c>
      <c r="L10" s="128" t="str">
        <f t="shared" si="0"/>
        <v/>
      </c>
      <c r="M10" s="129" t="str">
        <f>IF(C10="","",IF(ISNA(VLOOKUP(B10,リスト!$J$7:$X$78,11,FALSE)),"",VLOOKUP(B10,リスト!$J$7:$X$78,11,FALSE)))</f>
        <v/>
      </c>
    </row>
    <row r="11" spans="2:13" ht="15" customHeight="1">
      <c r="B11" s="127">
        <v>9</v>
      </c>
      <c r="C11" s="2" t="str">
        <f>IF(ISNA(VLOOKUP(B11,リスト!$J$7:$X$78,2,FALSE)),"",VLOOKUP(B11,リスト!$J$7:$X$78,2,FALSE))</f>
        <v/>
      </c>
      <c r="D11" s="127" t="str">
        <f>IF(C11="","",IF(ISNA(VLOOKUP(B11,リスト!$J$7:$X$78,3,FALSE)),"",VLOOKUP(B11,リスト!$J$7:$X$78,3,FALSE)))</f>
        <v/>
      </c>
      <c r="E11" s="127" t="str">
        <f>IF(B11="","",IF(ISNA(VLOOKUP(B11,リスト!$J$7:$X$78,4,FALSE)),"",VLOOKUP(B11,リスト!$J$7:$X$78,4,FALSE)))</f>
        <v xml:space="preserve">  </v>
      </c>
      <c r="F11" s="2" t="str">
        <f>IF(C11="","",IF(ISNA(VLOOKUP(B11,リスト!$J$7:$X$78,6,FALSE)),"",VLOOKUP(B11,リスト!$J$7:$X$78,6,FALSE)))</f>
        <v/>
      </c>
      <c r="G11" s="131" t="str">
        <f>IF(C11="","",IF(ISNA(VLOOKUP(B11,リスト!$J$7:$X$78,9,FALSE)),"",VLOOKUP(B11,リスト!$J$7:$X$78,9,FALSE)))</f>
        <v/>
      </c>
      <c r="H11" s="127" t="str">
        <f>IF(C11="","",IF(ISNA(VLOOKUP(B11,リスト!$J$7:$X$78,14,FALSE)),"",VLOOKUP(B11,リスト!$J$7:$X$78,14,FALSE)))</f>
        <v/>
      </c>
      <c r="I11" s="127" t="str">
        <f>IF(C11="","",IF(ISNA(VLOOKUP(B11,リスト!$J$7:$X$78,13,FALSE)),"",VLOOKUP(B11,リスト!$J$7:$X$78,13,FALSE)))</f>
        <v/>
      </c>
      <c r="J11" s="131" t="str">
        <f>IF(C11="","",IF(ISNA(VLOOKUP(B11,リスト!$J$7:$X$78,7,FALSE)),"",VLOOKUP(B11,リスト!$J$7:$X$78,7,FALSE)))</f>
        <v/>
      </c>
      <c r="K11" s="131" t="str">
        <f>IF(C11="","",IF(ISNA(VLOOKUP(B11,リスト!$J$7:$X$78,10,FALSE)),"",VLOOKUP(B11,リスト!$J$7:$X$78,10,FALSE)))</f>
        <v/>
      </c>
      <c r="L11" s="128" t="str">
        <f t="shared" si="0"/>
        <v/>
      </c>
      <c r="M11" s="129" t="str">
        <f>IF(C11="","",IF(ISNA(VLOOKUP(B11,リスト!$J$7:$X$78,11,FALSE)),"",VLOOKUP(B11,リスト!$J$7:$X$78,11,FALSE)))</f>
        <v/>
      </c>
    </row>
    <row r="12" spans="2:13" ht="15" customHeight="1">
      <c r="B12" s="127">
        <v>10</v>
      </c>
      <c r="C12" s="2" t="str">
        <f>IF(ISNA(VLOOKUP(B12,リスト!$J$7:$X$78,2,FALSE)),"",VLOOKUP(B12,リスト!$J$7:$X$78,2,FALSE))</f>
        <v/>
      </c>
      <c r="D12" s="127" t="str">
        <f>IF(C12="","",IF(ISNA(VLOOKUP(B12,リスト!$J$7:$X$78,3,FALSE)),"",VLOOKUP(B12,リスト!$J$7:$X$78,3,FALSE)))</f>
        <v/>
      </c>
      <c r="E12" s="127" t="str">
        <f>IF(B12="","",IF(ISNA(VLOOKUP(B12,リスト!$J$7:$X$78,4,FALSE)),"",VLOOKUP(B12,リスト!$J$7:$X$78,4,FALSE)))</f>
        <v xml:space="preserve">  </v>
      </c>
      <c r="F12" s="2" t="str">
        <f>IF(C12="","",IF(ISNA(VLOOKUP(B12,リスト!$J$7:$X$78,6,FALSE)),"",VLOOKUP(B12,リスト!$J$7:$X$78,6,FALSE)))</f>
        <v/>
      </c>
      <c r="G12" s="131" t="str">
        <f>IF(C12="","",IF(ISNA(VLOOKUP(B12,リスト!$J$7:$X$78,9,FALSE)),"",VLOOKUP(B12,リスト!$J$7:$X$78,9,FALSE)))</f>
        <v/>
      </c>
      <c r="H12" s="127" t="str">
        <f>IF(C12="","",IF(ISNA(VLOOKUP(B12,リスト!$J$7:$X$78,14,FALSE)),"",VLOOKUP(B12,リスト!$J$7:$X$78,14,FALSE)))</f>
        <v/>
      </c>
      <c r="I12" s="127" t="str">
        <f>IF(C12="","",IF(ISNA(VLOOKUP(B12,リスト!$J$7:$X$78,13,FALSE)),"",VLOOKUP(B12,リスト!$J$7:$X$78,13,FALSE)))</f>
        <v/>
      </c>
      <c r="J12" s="131" t="str">
        <f>IF(C12="","",IF(ISNA(VLOOKUP(B12,リスト!$J$7:$X$78,7,FALSE)),"",VLOOKUP(B12,リスト!$J$7:$X$78,7,FALSE)))</f>
        <v/>
      </c>
      <c r="K12" s="131" t="str">
        <f>IF(C12="","",IF(ISNA(VLOOKUP(B12,リスト!$J$7:$X$78,10,FALSE)),"",VLOOKUP(B12,リスト!$J$7:$X$78,10,FALSE)))</f>
        <v/>
      </c>
      <c r="L12" s="128" t="str">
        <f t="shared" si="0"/>
        <v/>
      </c>
      <c r="M12" s="129" t="str">
        <f>IF(C12="","",IF(ISNA(VLOOKUP(B12,リスト!$J$7:$X$78,11,FALSE)),"",VLOOKUP(B12,リスト!$J$7:$X$78,11,FALSE)))</f>
        <v/>
      </c>
    </row>
    <row r="13" spans="2:13" ht="15" customHeight="1">
      <c r="B13" s="127">
        <v>11</v>
      </c>
      <c r="C13" s="2" t="str">
        <f>IF(ISNA(VLOOKUP(B13,リスト!$J$7:$X$78,2,FALSE)),"",VLOOKUP(B13,リスト!$J$7:$X$78,2,FALSE))</f>
        <v/>
      </c>
      <c r="D13" s="127" t="str">
        <f>IF(C13="","",IF(ISNA(VLOOKUP(B13,リスト!$J$7:$X$78,3,FALSE)),"",VLOOKUP(B13,リスト!$J$7:$X$78,3,FALSE)))</f>
        <v/>
      </c>
      <c r="E13" s="127" t="str">
        <f>IF(B13="","",IF(ISNA(VLOOKUP(B13,リスト!$J$7:$X$78,4,FALSE)),"",VLOOKUP(B13,リスト!$J$7:$X$78,4,FALSE)))</f>
        <v xml:space="preserve">  </v>
      </c>
      <c r="F13" s="2" t="str">
        <f>IF(C13="","",IF(ISNA(VLOOKUP(B13,リスト!$J$7:$X$78,6,FALSE)),"",VLOOKUP(B13,リスト!$J$7:$X$78,6,FALSE)))</f>
        <v/>
      </c>
      <c r="G13" s="131" t="str">
        <f>IF(C13="","",IF(ISNA(VLOOKUP(B13,リスト!$J$7:$X$78,9,FALSE)),"",VLOOKUP(B13,リスト!$J$7:$X$78,9,FALSE)))</f>
        <v/>
      </c>
      <c r="H13" s="127" t="str">
        <f>IF(C13="","",IF(ISNA(VLOOKUP(B13,リスト!$J$7:$X$78,14,FALSE)),"",VLOOKUP(B13,リスト!$J$7:$X$78,14,FALSE)))</f>
        <v/>
      </c>
      <c r="I13" s="127" t="str">
        <f>IF(C13="","",IF(ISNA(VLOOKUP(B13,リスト!$J$7:$X$78,13,FALSE)),"",VLOOKUP(B13,リスト!$J$7:$X$78,13,FALSE)))</f>
        <v/>
      </c>
      <c r="J13" s="131" t="str">
        <f>IF(C13="","",IF(ISNA(VLOOKUP(B13,リスト!$J$7:$X$78,7,FALSE)),"",VLOOKUP(B13,リスト!$J$7:$X$78,7,FALSE)))</f>
        <v/>
      </c>
      <c r="K13" s="131" t="str">
        <f>IF(C13="","",IF(ISNA(VLOOKUP(B13,リスト!$J$7:$X$78,10,FALSE)),"",VLOOKUP(B13,リスト!$J$7:$X$78,10,FALSE)))</f>
        <v/>
      </c>
      <c r="L13" s="128" t="str">
        <f t="shared" si="0"/>
        <v/>
      </c>
      <c r="M13" s="129" t="str">
        <f>IF(C13="","",IF(ISNA(VLOOKUP(B13,リスト!$J$7:$X$78,11,FALSE)),"",VLOOKUP(B13,リスト!$J$7:$X$78,11,FALSE)))</f>
        <v/>
      </c>
    </row>
    <row r="14" spans="2:13" ht="15" customHeight="1">
      <c r="B14" s="127">
        <v>12</v>
      </c>
      <c r="C14" s="2" t="str">
        <f>IF(ISNA(VLOOKUP(B14,リスト!$J$7:$X$78,2,FALSE)),"",VLOOKUP(B14,リスト!$J$7:$X$78,2,FALSE))</f>
        <v/>
      </c>
      <c r="D14" s="127" t="str">
        <f>IF(C14="","",IF(ISNA(VLOOKUP(B14,リスト!$J$7:$X$78,3,FALSE)),"",VLOOKUP(B14,リスト!$J$7:$X$78,3,FALSE)))</f>
        <v/>
      </c>
      <c r="E14" s="127" t="str">
        <f>IF(B14="","",IF(ISNA(VLOOKUP(B14,リスト!$J$7:$X$78,4,FALSE)),"",VLOOKUP(B14,リスト!$J$7:$X$78,4,FALSE)))</f>
        <v xml:space="preserve">  </v>
      </c>
      <c r="F14" s="2" t="str">
        <f>IF(C14="","",IF(ISNA(VLOOKUP(B14,リスト!$J$7:$X$78,6,FALSE)),"",VLOOKUP(B14,リスト!$J$7:$X$78,6,FALSE)))</f>
        <v/>
      </c>
      <c r="G14" s="131" t="str">
        <f>IF(C14="","",IF(ISNA(VLOOKUP(B14,リスト!$J$7:$X$78,9,FALSE)),"",VLOOKUP(B14,リスト!$J$7:$X$78,9,FALSE)))</f>
        <v/>
      </c>
      <c r="H14" s="127" t="str">
        <f>IF(C14="","",IF(ISNA(VLOOKUP(B14,リスト!$J$7:$X$78,14,FALSE)),"",VLOOKUP(B14,リスト!$J$7:$X$78,14,FALSE)))</f>
        <v/>
      </c>
      <c r="I14" s="127" t="str">
        <f>IF(C14="","",IF(ISNA(VLOOKUP(B14,リスト!$J$7:$X$78,13,FALSE)),"",VLOOKUP(B14,リスト!$J$7:$X$78,13,FALSE)))</f>
        <v/>
      </c>
      <c r="J14" s="131" t="str">
        <f>IF(C14="","",IF(ISNA(VLOOKUP(B14,リスト!$J$7:$X$78,7,FALSE)),"",VLOOKUP(B14,リスト!$J$7:$X$78,7,FALSE)))</f>
        <v/>
      </c>
      <c r="K14" s="131" t="str">
        <f>IF(C14="","",IF(ISNA(VLOOKUP(B14,リスト!$J$7:$X$78,10,FALSE)),"",VLOOKUP(B14,リスト!$J$7:$X$78,10,FALSE)))</f>
        <v/>
      </c>
      <c r="L14" s="128" t="str">
        <f t="shared" si="0"/>
        <v/>
      </c>
      <c r="M14" s="129" t="str">
        <f>IF(C14="","",IF(ISNA(VLOOKUP(B14,リスト!$J$7:$X$78,11,FALSE)),"",VLOOKUP(B14,リスト!$J$7:$X$78,11,FALSE)))</f>
        <v/>
      </c>
    </row>
    <row r="15" spans="2:13" ht="15" customHeight="1">
      <c r="B15" s="127">
        <v>13</v>
      </c>
      <c r="C15" s="2" t="str">
        <f>IF(ISNA(VLOOKUP(B15,リスト!$J$7:$X$78,2,FALSE)),"",VLOOKUP(B15,リスト!$J$7:$X$78,2,FALSE))</f>
        <v/>
      </c>
      <c r="D15" s="127" t="str">
        <f>IF(C15="","",IF(ISNA(VLOOKUP(B15,リスト!$J$7:$X$78,3,FALSE)),"",VLOOKUP(B15,リスト!$J$7:$X$78,3,FALSE)))</f>
        <v/>
      </c>
      <c r="E15" s="127" t="str">
        <f>IF(B15="","",IF(ISNA(VLOOKUP(B15,リスト!$J$7:$X$78,4,FALSE)),"",VLOOKUP(B15,リスト!$J$7:$X$78,4,FALSE)))</f>
        <v xml:space="preserve">  </v>
      </c>
      <c r="F15" s="2" t="str">
        <f>IF(C15="","",IF(ISNA(VLOOKUP(B15,リスト!$J$7:$X$78,6,FALSE)),"",VLOOKUP(B15,リスト!$J$7:$X$78,6,FALSE)))</f>
        <v/>
      </c>
      <c r="G15" s="131" t="str">
        <f>IF(C15="","",IF(ISNA(VLOOKUP(B15,リスト!$J$7:$X$78,9,FALSE)),"",VLOOKUP(B15,リスト!$J$7:$X$78,9,FALSE)))</f>
        <v/>
      </c>
      <c r="H15" s="127" t="str">
        <f>IF(C15="","",IF(ISNA(VLOOKUP(B15,リスト!$J$7:$X$78,14,FALSE)),"",VLOOKUP(B15,リスト!$J$7:$X$78,14,FALSE)))</f>
        <v/>
      </c>
      <c r="I15" s="127" t="str">
        <f>IF(C15="","",IF(ISNA(VLOOKUP(B15,リスト!$J$7:$X$78,13,FALSE)),"",VLOOKUP(B15,リスト!$J$7:$X$78,13,FALSE)))</f>
        <v/>
      </c>
      <c r="J15" s="131" t="str">
        <f>IF(C15="","",IF(ISNA(VLOOKUP(B15,リスト!$J$7:$X$78,7,FALSE)),"",VLOOKUP(B15,リスト!$J$7:$X$78,7,FALSE)))</f>
        <v/>
      </c>
      <c r="K15" s="131" t="str">
        <f>IF(C15="","",IF(ISNA(VLOOKUP(B15,リスト!$J$7:$X$78,10,FALSE)),"",VLOOKUP(B15,リスト!$J$7:$X$78,10,FALSE)))</f>
        <v/>
      </c>
      <c r="L15" s="128" t="str">
        <f t="shared" si="0"/>
        <v/>
      </c>
      <c r="M15" s="129" t="str">
        <f>IF(C15="","",IF(ISNA(VLOOKUP(B15,リスト!$J$7:$X$78,11,FALSE)),"",VLOOKUP(B15,リスト!$J$7:$X$78,11,FALSE)))</f>
        <v/>
      </c>
    </row>
    <row r="16" spans="2:13" ht="15" customHeight="1">
      <c r="B16" s="127">
        <v>14</v>
      </c>
      <c r="C16" s="2" t="str">
        <f>IF(ISNA(VLOOKUP(B16,リスト!$J$7:$X$78,2,FALSE)),"",VLOOKUP(B16,リスト!$J$7:$X$78,2,FALSE))</f>
        <v/>
      </c>
      <c r="D16" s="127" t="str">
        <f>IF(C16="","",IF(ISNA(VLOOKUP(B16,リスト!$J$7:$X$78,3,FALSE)),"",VLOOKUP(B16,リスト!$J$7:$X$78,3,FALSE)))</f>
        <v/>
      </c>
      <c r="E16" s="127" t="str">
        <f>IF(B16="","",IF(ISNA(VLOOKUP(B16,リスト!$J$7:$X$78,4,FALSE)),"",VLOOKUP(B16,リスト!$J$7:$X$78,4,FALSE)))</f>
        <v xml:space="preserve">  </v>
      </c>
      <c r="F16" s="2" t="str">
        <f>IF(C16="","",IF(ISNA(VLOOKUP(B16,リスト!$J$7:$X$78,6,FALSE)),"",VLOOKUP(B16,リスト!$J$7:$X$78,6,FALSE)))</f>
        <v/>
      </c>
      <c r="G16" s="131" t="str">
        <f>IF(C16="","",IF(ISNA(VLOOKUP(B16,リスト!$J$7:$X$78,9,FALSE)),"",VLOOKUP(B16,リスト!$J$7:$X$78,9,FALSE)))</f>
        <v/>
      </c>
      <c r="H16" s="127" t="str">
        <f>IF(C16="","",IF(ISNA(VLOOKUP(B16,リスト!$J$7:$X$78,14,FALSE)),"",VLOOKUP(B16,リスト!$J$7:$X$78,14,FALSE)))</f>
        <v/>
      </c>
      <c r="I16" s="127" t="str">
        <f>IF(C16="","",IF(ISNA(VLOOKUP(B16,リスト!$J$7:$X$78,13,FALSE)),"",VLOOKUP(B16,リスト!$J$7:$X$78,13,FALSE)))</f>
        <v/>
      </c>
      <c r="J16" s="131" t="str">
        <f>IF(C16="","",IF(ISNA(VLOOKUP(B16,リスト!$J$7:$X$78,7,FALSE)),"",VLOOKUP(B16,リスト!$J$7:$X$78,7,FALSE)))</f>
        <v/>
      </c>
      <c r="K16" s="131" t="str">
        <f>IF(C16="","",IF(ISNA(VLOOKUP(B16,リスト!$J$7:$X$78,10,FALSE)),"",VLOOKUP(B16,リスト!$J$7:$X$78,10,FALSE)))</f>
        <v/>
      </c>
      <c r="L16" s="128" t="str">
        <f t="shared" si="0"/>
        <v/>
      </c>
      <c r="M16" s="129" t="str">
        <f>IF(C16="","",IF(ISNA(VLOOKUP(B16,リスト!$J$7:$X$78,11,FALSE)),"",VLOOKUP(B16,リスト!$J$7:$X$78,11,FALSE)))</f>
        <v/>
      </c>
    </row>
    <row r="17" spans="2:13" ht="15" customHeight="1">
      <c r="B17" s="127">
        <v>15</v>
      </c>
      <c r="C17" s="2" t="str">
        <f>IF(ISNA(VLOOKUP(B17,リスト!$J$7:$X$78,2,FALSE)),"",VLOOKUP(B17,リスト!$J$7:$X$78,2,FALSE))</f>
        <v/>
      </c>
      <c r="D17" s="127" t="str">
        <f>IF(C17="","",IF(ISNA(VLOOKUP(B17,リスト!$J$7:$X$78,3,FALSE)),"",VLOOKUP(B17,リスト!$J$7:$X$78,3,FALSE)))</f>
        <v/>
      </c>
      <c r="E17" s="127" t="str">
        <f>IF(B17="","",IF(ISNA(VLOOKUP(B17,リスト!$J$7:$X$78,4,FALSE)),"",VLOOKUP(B17,リスト!$J$7:$X$78,4,FALSE)))</f>
        <v xml:space="preserve">  </v>
      </c>
      <c r="F17" s="2" t="str">
        <f>IF(C17="","",IF(ISNA(VLOOKUP(B17,リスト!$J$7:$X$78,6,FALSE)),"",VLOOKUP(B17,リスト!$J$7:$X$78,6,FALSE)))</f>
        <v/>
      </c>
      <c r="G17" s="131" t="str">
        <f>IF(C17="","",IF(ISNA(VLOOKUP(B17,リスト!$J$7:$X$78,9,FALSE)),"",VLOOKUP(B17,リスト!$J$7:$X$78,9,FALSE)))</f>
        <v/>
      </c>
      <c r="H17" s="127" t="str">
        <f>IF(C17="","",IF(ISNA(VLOOKUP(B17,リスト!$J$7:$X$78,14,FALSE)),"",VLOOKUP(B17,リスト!$J$7:$X$78,14,FALSE)))</f>
        <v/>
      </c>
      <c r="I17" s="127" t="str">
        <f>IF(C17="","",IF(ISNA(VLOOKUP(B17,リスト!$J$7:$X$78,13,FALSE)),"",VLOOKUP(B17,リスト!$J$7:$X$78,13,FALSE)))</f>
        <v/>
      </c>
      <c r="J17" s="131" t="str">
        <f>IF(C17="","",IF(ISNA(VLOOKUP(B17,リスト!$J$7:$X$78,7,FALSE)),"",VLOOKUP(B17,リスト!$J$7:$X$78,7,FALSE)))</f>
        <v/>
      </c>
      <c r="K17" s="131" t="str">
        <f>IF(C17="","",IF(ISNA(VLOOKUP(B17,リスト!$J$7:$X$78,10,FALSE)),"",VLOOKUP(B17,リスト!$J$7:$X$78,10,FALSE)))</f>
        <v/>
      </c>
      <c r="L17" s="128" t="str">
        <f t="shared" si="0"/>
        <v/>
      </c>
      <c r="M17" s="129" t="str">
        <f>IF(C17="","",IF(ISNA(VLOOKUP(B17,リスト!$J$7:$X$78,11,FALSE)),"",VLOOKUP(B17,リスト!$J$7:$X$78,11,FALSE)))</f>
        <v/>
      </c>
    </row>
    <row r="18" spans="2:13" ht="15" customHeight="1">
      <c r="B18" s="127">
        <v>16</v>
      </c>
      <c r="C18" s="2" t="str">
        <f>IF(ISNA(VLOOKUP(B18,リスト!$J$7:$X$78,2,FALSE)),"",VLOOKUP(B18,リスト!$J$7:$X$78,2,FALSE))</f>
        <v/>
      </c>
      <c r="D18" s="127" t="str">
        <f>IF(C18="","",IF(ISNA(VLOOKUP(B18,リスト!$J$7:$X$78,3,FALSE)),"",VLOOKUP(B18,リスト!$J$7:$X$78,3,FALSE)))</f>
        <v/>
      </c>
      <c r="E18" s="127" t="str">
        <f>IF(B18="","",IF(ISNA(VLOOKUP(B18,リスト!$J$7:$X$78,4,FALSE)),"",VLOOKUP(B18,リスト!$J$7:$X$78,4,FALSE)))</f>
        <v xml:space="preserve">  </v>
      </c>
      <c r="F18" s="2" t="str">
        <f>IF(C18="","",IF(ISNA(VLOOKUP(B18,リスト!$J$7:$X$78,6,FALSE)),"",VLOOKUP(B18,リスト!$J$7:$X$78,6,FALSE)))</f>
        <v/>
      </c>
      <c r="G18" s="131" t="str">
        <f>IF(C18="","",IF(ISNA(VLOOKUP(B18,リスト!$J$7:$X$78,9,FALSE)),"",VLOOKUP(B18,リスト!$J$7:$X$78,9,FALSE)))</f>
        <v/>
      </c>
      <c r="H18" s="127" t="str">
        <f>IF(C18="","",IF(ISNA(VLOOKUP(B18,リスト!$J$7:$X$78,14,FALSE)),"",VLOOKUP(B18,リスト!$J$7:$X$78,14,FALSE)))</f>
        <v/>
      </c>
      <c r="I18" s="127" t="str">
        <f>IF(C18="","",IF(ISNA(VLOOKUP(B18,リスト!$J$7:$X$78,13,FALSE)),"",VLOOKUP(B18,リスト!$J$7:$X$78,13,FALSE)))</f>
        <v/>
      </c>
      <c r="J18" s="131" t="str">
        <f>IF(C18="","",IF(ISNA(VLOOKUP(B18,リスト!$J$7:$X$78,7,FALSE)),"",VLOOKUP(B18,リスト!$J$7:$X$78,7,FALSE)))</f>
        <v/>
      </c>
      <c r="K18" s="131" t="str">
        <f>IF(C18="","",IF(ISNA(VLOOKUP(B18,リスト!$J$7:$X$78,10,FALSE)),"",VLOOKUP(B18,リスト!$J$7:$X$78,10,FALSE)))</f>
        <v/>
      </c>
      <c r="L18" s="128" t="str">
        <f t="shared" si="0"/>
        <v/>
      </c>
      <c r="M18" s="129" t="str">
        <f>IF(C18="","",IF(ISNA(VLOOKUP(B18,リスト!$J$7:$X$78,11,FALSE)),"",VLOOKUP(B18,リスト!$J$7:$X$78,11,FALSE)))</f>
        <v/>
      </c>
    </row>
    <row r="19" spans="2:13" ht="15" customHeight="1">
      <c r="B19" s="127">
        <v>17</v>
      </c>
      <c r="C19" s="2" t="str">
        <f>IF(ISNA(VLOOKUP(B19,リスト!$J$7:$X$78,2,FALSE)),"",VLOOKUP(B19,リスト!$J$7:$X$78,2,FALSE))</f>
        <v/>
      </c>
      <c r="D19" s="127" t="str">
        <f>IF(C19="","",IF(ISNA(VLOOKUP(B19,リスト!$J$7:$X$78,3,FALSE)),"",VLOOKUP(B19,リスト!$J$7:$X$78,3,FALSE)))</f>
        <v/>
      </c>
      <c r="E19" s="127" t="str">
        <f>IF(B19="","",IF(ISNA(VLOOKUP(B19,リスト!$J$7:$X$78,4,FALSE)),"",VLOOKUP(B19,リスト!$J$7:$X$78,4,FALSE)))</f>
        <v xml:space="preserve">  </v>
      </c>
      <c r="F19" s="2" t="str">
        <f>IF(C19="","",IF(ISNA(VLOOKUP(B19,リスト!$J$7:$X$78,6,FALSE)),"",VLOOKUP(B19,リスト!$J$7:$X$78,6,FALSE)))</f>
        <v/>
      </c>
      <c r="G19" s="131" t="str">
        <f>IF(C19="","",IF(ISNA(VLOOKUP(B19,リスト!$J$7:$X$78,9,FALSE)),"",VLOOKUP(B19,リスト!$J$7:$X$78,9,FALSE)))</f>
        <v/>
      </c>
      <c r="H19" s="127" t="str">
        <f>IF(C19="","",IF(ISNA(VLOOKUP(B19,リスト!$J$7:$X$78,14,FALSE)),"",VLOOKUP(B19,リスト!$J$7:$X$78,14,FALSE)))</f>
        <v/>
      </c>
      <c r="I19" s="127" t="str">
        <f>IF(C19="","",IF(ISNA(VLOOKUP(B19,リスト!$J$7:$X$78,13,FALSE)),"",VLOOKUP(B19,リスト!$J$7:$X$78,13,FALSE)))</f>
        <v/>
      </c>
      <c r="J19" s="131" t="str">
        <f>IF(C19="","",IF(ISNA(VLOOKUP(B19,リスト!$J$7:$X$78,7,FALSE)),"",VLOOKUP(B19,リスト!$J$7:$X$78,7,FALSE)))</f>
        <v/>
      </c>
      <c r="K19" s="131" t="str">
        <f>IF(C19="","",IF(ISNA(VLOOKUP(B19,リスト!$J$7:$X$78,10,FALSE)),"",VLOOKUP(B19,リスト!$J$7:$X$78,10,FALSE)))</f>
        <v/>
      </c>
      <c r="L19" s="128" t="str">
        <f t="shared" si="0"/>
        <v/>
      </c>
      <c r="M19" s="129" t="str">
        <f>IF(C19="","",IF(ISNA(VLOOKUP(B19,リスト!$J$7:$X$78,11,FALSE)),"",VLOOKUP(B19,リスト!$J$7:$X$78,11,FALSE)))</f>
        <v/>
      </c>
    </row>
    <row r="20" spans="2:13" ht="15" customHeight="1">
      <c r="B20" s="127">
        <v>18</v>
      </c>
      <c r="C20" s="2" t="str">
        <f>IF(ISNA(VLOOKUP(B20,リスト!$J$7:$X$78,2,FALSE)),"",VLOOKUP(B20,リスト!$J$7:$X$78,2,FALSE))</f>
        <v/>
      </c>
      <c r="D20" s="127" t="str">
        <f>IF(C20="","",IF(ISNA(VLOOKUP(B20,リスト!$J$7:$X$78,3,FALSE)),"",VLOOKUP(B20,リスト!$J$7:$X$78,3,FALSE)))</f>
        <v/>
      </c>
      <c r="E20" s="127" t="str">
        <f>IF(B20="","",IF(ISNA(VLOOKUP(B20,リスト!$J$7:$X$78,4,FALSE)),"",VLOOKUP(B20,リスト!$J$7:$X$78,4,FALSE)))</f>
        <v xml:space="preserve">  </v>
      </c>
      <c r="F20" s="2" t="str">
        <f>IF(C20="","",IF(ISNA(VLOOKUP(B20,リスト!$J$7:$X$78,6,FALSE)),"",VLOOKUP(B20,リスト!$J$7:$X$78,6,FALSE)))</f>
        <v/>
      </c>
      <c r="G20" s="131" t="str">
        <f>IF(C20="","",IF(ISNA(VLOOKUP(B20,リスト!$J$7:$X$78,9,FALSE)),"",VLOOKUP(B20,リスト!$J$7:$X$78,9,FALSE)))</f>
        <v/>
      </c>
      <c r="H20" s="127" t="str">
        <f>IF(C20="","",IF(ISNA(VLOOKUP(B20,リスト!$J$7:$X$78,14,FALSE)),"",VLOOKUP(B20,リスト!$J$7:$X$78,14,FALSE)))</f>
        <v/>
      </c>
      <c r="I20" s="127" t="str">
        <f>IF(C20="","",IF(ISNA(VLOOKUP(B20,リスト!$J$7:$X$78,13,FALSE)),"",VLOOKUP(B20,リスト!$J$7:$X$78,13,FALSE)))</f>
        <v/>
      </c>
      <c r="J20" s="131" t="str">
        <f>IF(C20="","",IF(ISNA(VLOOKUP(B20,リスト!$J$7:$X$78,7,FALSE)),"",VLOOKUP(B20,リスト!$J$7:$X$78,7,FALSE)))</f>
        <v/>
      </c>
      <c r="K20" s="131" t="str">
        <f>IF(C20="","",IF(ISNA(VLOOKUP(B20,リスト!$J$7:$X$78,10,FALSE)),"",VLOOKUP(B20,リスト!$J$7:$X$78,10,FALSE)))</f>
        <v/>
      </c>
      <c r="L20" s="128" t="str">
        <f t="shared" si="0"/>
        <v/>
      </c>
      <c r="M20" s="129" t="str">
        <f>IF(C20="","",IF(ISNA(VLOOKUP(B20,リスト!$J$7:$X$78,11,FALSE)),"",VLOOKUP(B20,リスト!$J$7:$X$78,11,FALSE)))</f>
        <v/>
      </c>
    </row>
    <row r="21" spans="2:13" ht="15" customHeight="1">
      <c r="B21" s="127">
        <v>19</v>
      </c>
      <c r="C21" s="2" t="str">
        <f>IF(ISNA(VLOOKUP(B21,リスト!$J$7:$X$78,2,FALSE)),"",VLOOKUP(B21,リスト!$J$7:$X$78,2,FALSE))</f>
        <v/>
      </c>
      <c r="D21" s="127" t="str">
        <f>IF(C21="","",IF(ISNA(VLOOKUP(B21,リスト!$J$7:$X$78,3,FALSE)),"",VLOOKUP(B21,リスト!$J$7:$X$78,3,FALSE)))</f>
        <v/>
      </c>
      <c r="E21" s="127" t="str">
        <f>IF(B21="","",IF(ISNA(VLOOKUP(B21,リスト!$J$7:$X$78,4,FALSE)),"",VLOOKUP(B21,リスト!$J$7:$X$78,4,FALSE)))</f>
        <v xml:space="preserve">  </v>
      </c>
      <c r="F21" s="2" t="str">
        <f>IF(C21="","",IF(ISNA(VLOOKUP(B21,リスト!$J$7:$X$78,6,FALSE)),"",VLOOKUP(B21,リスト!$J$7:$X$78,6,FALSE)))</f>
        <v/>
      </c>
      <c r="G21" s="131" t="str">
        <f>IF(C21="","",IF(ISNA(VLOOKUP(B21,リスト!$J$7:$X$78,9,FALSE)),"",VLOOKUP(B21,リスト!$J$7:$X$78,9,FALSE)))</f>
        <v/>
      </c>
      <c r="H21" s="127" t="str">
        <f>IF(C21="","",IF(ISNA(VLOOKUP(B21,リスト!$J$7:$X$78,14,FALSE)),"",VLOOKUP(B21,リスト!$J$7:$X$78,14,FALSE)))</f>
        <v/>
      </c>
      <c r="I21" s="127" t="str">
        <f>IF(C21="","",IF(ISNA(VLOOKUP(B21,リスト!$J$7:$X$78,13,FALSE)),"",VLOOKUP(B21,リスト!$J$7:$X$78,13,FALSE)))</f>
        <v/>
      </c>
      <c r="J21" s="131" t="str">
        <f>IF(C21="","",IF(ISNA(VLOOKUP(B21,リスト!$J$7:$X$78,7,FALSE)),"",VLOOKUP(B21,リスト!$J$7:$X$78,7,FALSE)))</f>
        <v/>
      </c>
      <c r="K21" s="131" t="str">
        <f>IF(C21="","",IF(ISNA(VLOOKUP(B21,リスト!$J$7:$X$78,10,FALSE)),"",VLOOKUP(B21,リスト!$J$7:$X$78,10,FALSE)))</f>
        <v/>
      </c>
      <c r="L21" s="128" t="str">
        <f t="shared" si="0"/>
        <v/>
      </c>
      <c r="M21" s="129" t="str">
        <f>IF(C21="","",IF(ISNA(VLOOKUP(B21,リスト!$J$7:$X$78,11,FALSE)),"",VLOOKUP(B21,リスト!$J$7:$X$78,11,FALSE)))</f>
        <v/>
      </c>
    </row>
    <row r="22" spans="2:13" ht="15" customHeight="1">
      <c r="B22" s="127">
        <v>20</v>
      </c>
      <c r="C22" s="2" t="str">
        <f>IF(ISNA(VLOOKUP(B22,リスト!$J$7:$X$78,2,FALSE)),"",VLOOKUP(B22,リスト!$J$7:$X$78,2,FALSE))</f>
        <v/>
      </c>
      <c r="D22" s="127" t="str">
        <f>IF(C22="","",IF(ISNA(VLOOKUP(B22,リスト!$J$7:$X$78,3,FALSE)),"",VLOOKUP(B22,リスト!$J$7:$X$78,3,FALSE)))</f>
        <v/>
      </c>
      <c r="E22" s="127" t="str">
        <f>IF(B22="","",IF(ISNA(VLOOKUP(B22,リスト!$J$7:$X$78,4,FALSE)),"",VLOOKUP(B22,リスト!$J$7:$X$78,4,FALSE)))</f>
        <v xml:space="preserve">  </v>
      </c>
      <c r="F22" s="2" t="str">
        <f>IF(C22="","",IF(ISNA(VLOOKUP(B22,リスト!$J$7:$X$78,6,FALSE)),"",VLOOKUP(B22,リスト!$J$7:$X$78,6,FALSE)))</f>
        <v/>
      </c>
      <c r="G22" s="131" t="str">
        <f>IF(C22="","",IF(ISNA(VLOOKUP(B22,リスト!$J$7:$X$78,9,FALSE)),"",VLOOKUP(B22,リスト!$J$7:$X$78,9,FALSE)))</f>
        <v/>
      </c>
      <c r="H22" s="127" t="str">
        <f>IF(C22="","",IF(ISNA(VLOOKUP(B22,リスト!$J$7:$X$78,14,FALSE)),"",VLOOKUP(B22,リスト!$J$7:$X$78,14,FALSE)))</f>
        <v/>
      </c>
      <c r="I22" s="127" t="str">
        <f>IF(C22="","",IF(ISNA(VLOOKUP(B22,リスト!$J$7:$X$78,13,FALSE)),"",VLOOKUP(B22,リスト!$J$7:$X$78,13,FALSE)))</f>
        <v/>
      </c>
      <c r="J22" s="131" t="str">
        <f>IF(C22="","",IF(ISNA(VLOOKUP(B22,リスト!$J$7:$X$78,7,FALSE)),"",VLOOKUP(B22,リスト!$J$7:$X$78,7,FALSE)))</f>
        <v/>
      </c>
      <c r="K22" s="131" t="str">
        <f>IF(C22="","",IF(ISNA(VLOOKUP(B22,リスト!$J$7:$X$78,10,FALSE)),"",VLOOKUP(B22,リスト!$J$7:$X$78,10,FALSE)))</f>
        <v/>
      </c>
      <c r="L22" s="128" t="str">
        <f t="shared" si="0"/>
        <v/>
      </c>
      <c r="M22" s="129" t="str">
        <f>IF(C22="","",IF(ISNA(VLOOKUP(B22,リスト!$J$7:$X$78,11,FALSE)),"",VLOOKUP(B22,リスト!$J$7:$X$78,11,FALSE)))</f>
        <v/>
      </c>
    </row>
    <row r="23" spans="2:13" ht="15" customHeight="1">
      <c r="B23" s="127">
        <v>21</v>
      </c>
      <c r="C23" s="2" t="str">
        <f>IF(ISNA(VLOOKUP(B23,リスト!$J$7:$X$78,2,FALSE)),"",VLOOKUP(B23,リスト!$J$7:$X$78,2,FALSE))</f>
        <v/>
      </c>
      <c r="D23" s="127" t="str">
        <f>IF(C23="","",IF(ISNA(VLOOKUP(B23,リスト!$J$7:$X$78,3,FALSE)),"",VLOOKUP(B23,リスト!$J$7:$X$78,3,FALSE)))</f>
        <v/>
      </c>
      <c r="E23" s="127" t="str">
        <f>IF(B23="","",IF(ISNA(VLOOKUP(B23,リスト!$J$7:$X$78,4,FALSE)),"",VLOOKUP(B23,リスト!$J$7:$X$78,4,FALSE)))</f>
        <v xml:space="preserve">  </v>
      </c>
      <c r="F23" s="2" t="str">
        <f>IF(C23="","",IF(ISNA(VLOOKUP(B23,リスト!$J$7:$X$78,6,FALSE)),"",VLOOKUP(B23,リスト!$J$7:$X$78,6,FALSE)))</f>
        <v/>
      </c>
      <c r="G23" s="131" t="str">
        <f>IF(C23="","",IF(ISNA(VLOOKUP(B23,リスト!$J$7:$X$78,9,FALSE)),"",VLOOKUP(B23,リスト!$J$7:$X$78,9,FALSE)))</f>
        <v/>
      </c>
      <c r="H23" s="127" t="str">
        <f>IF(C23="","",IF(ISNA(VLOOKUP(B23,リスト!$J$7:$X$78,14,FALSE)),"",VLOOKUP(B23,リスト!$J$7:$X$78,14,FALSE)))</f>
        <v/>
      </c>
      <c r="I23" s="127" t="str">
        <f>IF(C23="","",IF(ISNA(VLOOKUP(B23,リスト!$J$7:$X$78,13,FALSE)),"",VLOOKUP(B23,リスト!$J$7:$X$78,13,FALSE)))</f>
        <v/>
      </c>
      <c r="J23" s="131" t="str">
        <f>IF(C23="","",IF(ISNA(VLOOKUP(B23,リスト!$J$7:$X$78,7,FALSE)),"",VLOOKUP(B23,リスト!$J$7:$X$78,7,FALSE)))</f>
        <v/>
      </c>
      <c r="K23" s="131" t="str">
        <f>IF(C23="","",IF(ISNA(VLOOKUP(B23,リスト!$J$7:$X$78,10,FALSE)),"",VLOOKUP(B23,リスト!$J$7:$X$78,10,FALSE)))</f>
        <v/>
      </c>
      <c r="L23" s="128" t="str">
        <f t="shared" si="0"/>
        <v/>
      </c>
      <c r="M23" s="129" t="str">
        <f>IF(C23="","",IF(ISNA(VLOOKUP(B23,リスト!$J$7:$X$78,11,FALSE)),"",VLOOKUP(B23,リスト!$J$7:$X$78,11,FALSE)))</f>
        <v/>
      </c>
    </row>
    <row r="24" spans="2:13" ht="15" customHeight="1">
      <c r="B24" s="127">
        <v>22</v>
      </c>
      <c r="C24" s="2" t="str">
        <f>IF(ISNA(VLOOKUP(B24,リスト!$J$7:$X$78,2,FALSE)),"",VLOOKUP(B24,リスト!$J$7:$X$78,2,FALSE))</f>
        <v/>
      </c>
      <c r="D24" s="127" t="str">
        <f>IF(C24="","",IF(ISNA(VLOOKUP(B24,リスト!$J$7:$X$78,3,FALSE)),"",VLOOKUP(B24,リスト!$J$7:$X$78,3,FALSE)))</f>
        <v/>
      </c>
      <c r="E24" s="127" t="str">
        <f>IF(B24="","",IF(ISNA(VLOOKUP(B24,リスト!$J$7:$X$78,4,FALSE)),"",VLOOKUP(B24,リスト!$J$7:$X$78,4,FALSE)))</f>
        <v xml:space="preserve">  </v>
      </c>
      <c r="F24" s="2" t="str">
        <f>IF(C24="","",IF(ISNA(VLOOKUP(B24,リスト!$J$7:$X$78,6,FALSE)),"",VLOOKUP(B24,リスト!$J$7:$X$78,6,FALSE)))</f>
        <v/>
      </c>
      <c r="G24" s="131" t="str">
        <f>IF(C24="","",IF(ISNA(VLOOKUP(B24,リスト!$J$7:$X$78,9,FALSE)),"",VLOOKUP(B24,リスト!$J$7:$X$78,9,FALSE)))</f>
        <v/>
      </c>
      <c r="H24" s="127" t="str">
        <f>IF(C24="","",IF(ISNA(VLOOKUP(B24,リスト!$J$7:$X$78,14,FALSE)),"",VLOOKUP(B24,リスト!$J$7:$X$78,14,FALSE)))</f>
        <v/>
      </c>
      <c r="I24" s="127" t="str">
        <f>IF(C24="","",IF(ISNA(VLOOKUP(B24,リスト!$J$7:$X$78,13,FALSE)),"",VLOOKUP(B24,リスト!$J$7:$X$78,13,FALSE)))</f>
        <v/>
      </c>
      <c r="J24" s="131" t="str">
        <f>IF(C24="","",IF(ISNA(VLOOKUP(B24,リスト!$J$7:$X$78,7,FALSE)),"",VLOOKUP(B24,リスト!$J$7:$X$78,7,FALSE)))</f>
        <v/>
      </c>
      <c r="K24" s="131" t="str">
        <f>IF(C24="","",IF(ISNA(VLOOKUP(B24,リスト!$J$7:$X$78,10,FALSE)),"",VLOOKUP(B24,リスト!$J$7:$X$78,10,FALSE)))</f>
        <v/>
      </c>
      <c r="L24" s="128" t="str">
        <f t="shared" si="0"/>
        <v/>
      </c>
      <c r="M24" s="129" t="str">
        <f>IF(C24="","",IF(ISNA(VLOOKUP(B24,リスト!$J$7:$X$78,11,FALSE)),"",VLOOKUP(B24,リスト!$J$7:$X$78,11,FALSE)))</f>
        <v/>
      </c>
    </row>
    <row r="25" spans="2:13" ht="15" customHeight="1">
      <c r="B25" s="127">
        <v>23</v>
      </c>
      <c r="C25" s="2" t="str">
        <f>IF(ISNA(VLOOKUP(B25,リスト!$J$7:$X$78,2,FALSE)),"",VLOOKUP(B25,リスト!$J$7:$X$78,2,FALSE))</f>
        <v/>
      </c>
      <c r="D25" s="127" t="str">
        <f>IF(C25="","",IF(ISNA(VLOOKUP(B25,リスト!$J$7:$X$78,3,FALSE)),"",VLOOKUP(B25,リスト!$J$7:$X$78,3,FALSE)))</f>
        <v/>
      </c>
      <c r="E25" s="127" t="str">
        <f>IF(B25="","",IF(ISNA(VLOOKUP(B25,リスト!$J$7:$X$78,4,FALSE)),"",VLOOKUP(B25,リスト!$J$7:$X$78,4,FALSE)))</f>
        <v xml:space="preserve">  </v>
      </c>
      <c r="F25" s="2" t="str">
        <f>IF(C25="","",IF(ISNA(VLOOKUP(B25,リスト!$J$7:$X$78,6,FALSE)),"",VLOOKUP(B25,リスト!$J$7:$X$78,6,FALSE)))</f>
        <v/>
      </c>
      <c r="G25" s="131" t="str">
        <f>IF(C25="","",IF(ISNA(VLOOKUP(B25,リスト!$J$7:$X$78,9,FALSE)),"",VLOOKUP(B25,リスト!$J$7:$X$78,9,FALSE)))</f>
        <v/>
      </c>
      <c r="H25" s="127" t="str">
        <f>IF(C25="","",IF(ISNA(VLOOKUP(B25,リスト!$J$7:$X$78,14,FALSE)),"",VLOOKUP(B25,リスト!$J$7:$X$78,14,FALSE)))</f>
        <v/>
      </c>
      <c r="I25" s="127" t="str">
        <f>IF(C25="","",IF(ISNA(VLOOKUP(B25,リスト!$J$7:$X$78,13,FALSE)),"",VLOOKUP(B25,リスト!$J$7:$X$78,13,FALSE)))</f>
        <v/>
      </c>
      <c r="J25" s="131" t="str">
        <f>IF(C25="","",IF(ISNA(VLOOKUP(B25,リスト!$J$7:$X$78,7,FALSE)),"",VLOOKUP(B25,リスト!$J$7:$X$78,7,FALSE)))</f>
        <v/>
      </c>
      <c r="K25" s="131" t="str">
        <f>IF(C25="","",IF(ISNA(VLOOKUP(B25,リスト!$J$7:$X$78,10,FALSE)),"",VLOOKUP(B25,リスト!$J$7:$X$78,10,FALSE)))</f>
        <v/>
      </c>
      <c r="L25" s="128" t="str">
        <f t="shared" si="0"/>
        <v/>
      </c>
      <c r="M25" s="129" t="str">
        <f>IF(C25="","",IF(ISNA(VLOOKUP(B25,リスト!$J$7:$X$78,11,FALSE)),"",VLOOKUP(B25,リスト!$J$7:$X$78,11,FALSE)))</f>
        <v/>
      </c>
    </row>
    <row r="26" spans="2:13" ht="15" customHeight="1">
      <c r="B26" s="127">
        <v>24</v>
      </c>
      <c r="C26" s="2" t="str">
        <f>IF(ISNA(VLOOKUP(B26,リスト!$J$7:$X$78,2,FALSE)),"",VLOOKUP(B26,リスト!$J$7:$X$78,2,FALSE))</f>
        <v/>
      </c>
      <c r="D26" s="127" t="str">
        <f>IF(C26="","",IF(ISNA(VLOOKUP(B26,リスト!$J$7:$X$78,3,FALSE)),"",VLOOKUP(B26,リスト!$J$7:$X$78,3,FALSE)))</f>
        <v/>
      </c>
      <c r="E26" s="127" t="str">
        <f>IF(B26="","",IF(ISNA(VLOOKUP(B26,リスト!$J$7:$X$78,4,FALSE)),"",VLOOKUP(B26,リスト!$J$7:$X$78,4,FALSE)))</f>
        <v xml:space="preserve">  </v>
      </c>
      <c r="F26" s="2" t="str">
        <f>IF(C26="","",IF(ISNA(VLOOKUP(B26,リスト!$J$7:$X$78,6,FALSE)),"",VLOOKUP(B26,リスト!$J$7:$X$78,6,FALSE)))</f>
        <v/>
      </c>
      <c r="G26" s="131" t="str">
        <f>IF(C26="","",IF(ISNA(VLOOKUP(B26,リスト!$J$7:$X$78,9,FALSE)),"",VLOOKUP(B26,リスト!$J$7:$X$78,9,FALSE)))</f>
        <v/>
      </c>
      <c r="H26" s="127" t="str">
        <f>IF(C26="","",IF(ISNA(VLOOKUP(B26,リスト!$J$7:$X$78,14,FALSE)),"",VLOOKUP(B26,リスト!$J$7:$X$78,14,FALSE)))</f>
        <v/>
      </c>
      <c r="I26" s="127" t="str">
        <f>IF(C26="","",IF(ISNA(VLOOKUP(B26,リスト!$J$7:$X$78,13,FALSE)),"",VLOOKUP(B26,リスト!$J$7:$X$78,13,FALSE)))</f>
        <v/>
      </c>
      <c r="J26" s="131" t="str">
        <f>IF(C26="","",IF(ISNA(VLOOKUP(B26,リスト!$J$7:$X$78,7,FALSE)),"",VLOOKUP(B26,リスト!$J$7:$X$78,7,FALSE)))</f>
        <v/>
      </c>
      <c r="K26" s="131" t="str">
        <f>IF(C26="","",IF(ISNA(VLOOKUP(B26,リスト!$J$7:$X$78,10,FALSE)),"",VLOOKUP(B26,リスト!$J$7:$X$78,10,FALSE)))</f>
        <v/>
      </c>
      <c r="L26" s="128" t="str">
        <f t="shared" si="0"/>
        <v/>
      </c>
      <c r="M26" s="129" t="str">
        <f>IF(C26="","",IF(ISNA(VLOOKUP(B26,リスト!$J$7:$X$78,11,FALSE)),"",VLOOKUP(B26,リスト!$J$7:$X$78,11,FALSE)))</f>
        <v/>
      </c>
    </row>
    <row r="27" spans="2:13" ht="15" customHeight="1">
      <c r="B27" s="127">
        <v>25</v>
      </c>
      <c r="C27" s="2" t="str">
        <f>IF(ISNA(VLOOKUP(B27,リスト!$J$7:$X$78,2,FALSE)),"",VLOOKUP(B27,リスト!$J$7:$X$78,2,FALSE))</f>
        <v/>
      </c>
      <c r="D27" s="127" t="str">
        <f>IF(C27="","",IF(ISNA(VLOOKUP(B27,リスト!$J$7:$X$78,3,FALSE)),"",VLOOKUP(B27,リスト!$J$7:$X$78,3,FALSE)))</f>
        <v/>
      </c>
      <c r="E27" s="127" t="str">
        <f>IF(B27="","",IF(ISNA(VLOOKUP(B27,リスト!$J$7:$X$78,4,FALSE)),"",VLOOKUP(B27,リスト!$J$7:$X$78,4,FALSE)))</f>
        <v xml:space="preserve">  </v>
      </c>
      <c r="F27" s="2" t="str">
        <f>IF(C27="","",IF(ISNA(VLOOKUP(B27,リスト!$J$7:$X$78,6,FALSE)),"",VLOOKUP(B27,リスト!$J$7:$X$78,6,FALSE)))</f>
        <v/>
      </c>
      <c r="G27" s="131" t="str">
        <f>IF(C27="","",IF(ISNA(VLOOKUP(B27,リスト!$J$7:$X$78,9,FALSE)),"",VLOOKUP(B27,リスト!$J$7:$X$78,9,FALSE)))</f>
        <v/>
      </c>
      <c r="H27" s="127" t="str">
        <f>IF(C27="","",IF(ISNA(VLOOKUP(B27,リスト!$J$7:$X$78,14,FALSE)),"",VLOOKUP(B27,リスト!$J$7:$X$78,14,FALSE)))</f>
        <v/>
      </c>
      <c r="I27" s="127" t="str">
        <f>IF(C27="","",IF(ISNA(VLOOKUP(B27,リスト!$J$7:$X$78,13,FALSE)),"",VLOOKUP(B27,リスト!$J$7:$X$78,13,FALSE)))</f>
        <v/>
      </c>
      <c r="J27" s="131" t="str">
        <f>IF(C27="","",IF(ISNA(VLOOKUP(B27,リスト!$J$7:$X$78,7,FALSE)),"",VLOOKUP(B27,リスト!$J$7:$X$78,7,FALSE)))</f>
        <v/>
      </c>
      <c r="K27" s="131" t="str">
        <f>IF(C27="","",IF(ISNA(VLOOKUP(B27,リスト!$J$7:$X$78,10,FALSE)),"",VLOOKUP(B27,リスト!$J$7:$X$78,10,FALSE)))</f>
        <v/>
      </c>
      <c r="L27" s="128" t="str">
        <f t="shared" si="0"/>
        <v/>
      </c>
      <c r="M27" s="129" t="str">
        <f>IF(C27="","",IF(ISNA(VLOOKUP(B27,リスト!$J$7:$X$78,11,FALSE)),"",VLOOKUP(B27,リスト!$J$7:$X$78,11,FALSE)))</f>
        <v/>
      </c>
    </row>
    <row r="28" spans="2:13" ht="15" customHeight="1">
      <c r="B28" s="127">
        <v>26</v>
      </c>
      <c r="C28" s="2" t="str">
        <f>IF(ISNA(VLOOKUP(B28,リスト!$J$7:$X$78,2,FALSE)),"",VLOOKUP(B28,リスト!$J$7:$X$78,2,FALSE))</f>
        <v/>
      </c>
      <c r="D28" s="127" t="str">
        <f>IF(C28="","",IF(ISNA(VLOOKUP(B28,リスト!$J$7:$X$78,3,FALSE)),"",VLOOKUP(B28,リスト!$J$7:$X$78,3,FALSE)))</f>
        <v/>
      </c>
      <c r="E28" s="127" t="str">
        <f>IF(B28="","",IF(ISNA(VLOOKUP(B28,リスト!$J$7:$X$78,4,FALSE)),"",VLOOKUP(B28,リスト!$J$7:$X$78,4,FALSE)))</f>
        <v xml:space="preserve">  </v>
      </c>
      <c r="F28" s="2" t="str">
        <f>IF(C28="","",IF(ISNA(VLOOKUP(B28,リスト!$J$7:$X$78,6,FALSE)),"",VLOOKUP(B28,リスト!$J$7:$X$78,6,FALSE)))</f>
        <v/>
      </c>
      <c r="G28" s="131" t="str">
        <f>IF(C28="","",IF(ISNA(VLOOKUP(B28,リスト!$J$7:$X$78,9,FALSE)),"",VLOOKUP(B28,リスト!$J$7:$X$78,9,FALSE)))</f>
        <v/>
      </c>
      <c r="H28" s="127" t="str">
        <f>IF(C28="","",IF(ISNA(VLOOKUP(B28,リスト!$J$7:$X$78,14,FALSE)),"",VLOOKUP(B28,リスト!$J$7:$X$78,14,FALSE)))</f>
        <v/>
      </c>
      <c r="I28" s="127" t="str">
        <f>IF(C28="","",IF(ISNA(VLOOKUP(B28,リスト!$J$7:$X$78,13,FALSE)),"",VLOOKUP(B28,リスト!$J$7:$X$78,13,FALSE)))</f>
        <v/>
      </c>
      <c r="J28" s="131" t="str">
        <f>IF(C28="","",IF(ISNA(VLOOKUP(B28,リスト!$J$7:$X$78,7,FALSE)),"",VLOOKUP(B28,リスト!$J$7:$X$78,7,FALSE)))</f>
        <v/>
      </c>
      <c r="K28" s="131" t="str">
        <f>IF(C28="","",IF(ISNA(VLOOKUP(B28,リスト!$J$7:$X$78,10,FALSE)),"",VLOOKUP(B28,リスト!$J$7:$X$78,10,FALSE)))</f>
        <v/>
      </c>
      <c r="L28" s="128" t="str">
        <f t="shared" si="0"/>
        <v/>
      </c>
      <c r="M28" s="129" t="str">
        <f>IF(C28="","",IF(ISNA(VLOOKUP(B28,リスト!$J$7:$X$78,11,FALSE)),"",VLOOKUP(B28,リスト!$J$7:$X$78,11,FALSE)))</f>
        <v/>
      </c>
    </row>
    <row r="29" spans="2:13" ht="15" customHeight="1">
      <c r="B29" s="127">
        <v>27</v>
      </c>
      <c r="C29" s="2" t="str">
        <f>IF(ISNA(VLOOKUP(B29,リスト!$J$7:$X$78,2,FALSE)),"",VLOOKUP(B29,リスト!$J$7:$X$78,2,FALSE))</f>
        <v/>
      </c>
      <c r="D29" s="127" t="str">
        <f>IF(C29="","",IF(ISNA(VLOOKUP(B29,リスト!$J$7:$X$78,3,FALSE)),"",VLOOKUP(B29,リスト!$J$7:$X$78,3,FALSE)))</f>
        <v/>
      </c>
      <c r="E29" s="127" t="str">
        <f>IF(B29="","",IF(ISNA(VLOOKUP(B29,リスト!$J$7:$X$78,4,FALSE)),"",VLOOKUP(B29,リスト!$J$7:$X$78,4,FALSE)))</f>
        <v xml:space="preserve">  </v>
      </c>
      <c r="F29" s="2" t="str">
        <f>IF(C29="","",IF(ISNA(VLOOKUP(B29,リスト!$J$7:$X$78,6,FALSE)),"",VLOOKUP(B29,リスト!$J$7:$X$78,6,FALSE)))</f>
        <v/>
      </c>
      <c r="G29" s="131" t="str">
        <f>IF(C29="","",IF(ISNA(VLOOKUP(B29,リスト!$J$7:$X$78,9,FALSE)),"",VLOOKUP(B29,リスト!$J$7:$X$78,9,FALSE)))</f>
        <v/>
      </c>
      <c r="H29" s="127" t="str">
        <f>IF(C29="","",IF(ISNA(VLOOKUP(B29,リスト!$J$7:$X$78,14,FALSE)),"",VLOOKUP(B29,リスト!$J$7:$X$78,14,FALSE)))</f>
        <v/>
      </c>
      <c r="I29" s="127" t="str">
        <f>IF(C29="","",IF(ISNA(VLOOKUP(B29,リスト!$J$7:$X$78,13,FALSE)),"",VLOOKUP(B29,リスト!$J$7:$X$78,13,FALSE)))</f>
        <v/>
      </c>
      <c r="J29" s="131" t="str">
        <f>IF(C29="","",IF(ISNA(VLOOKUP(B29,リスト!$J$7:$X$78,7,FALSE)),"",VLOOKUP(B29,リスト!$J$7:$X$78,7,FALSE)))</f>
        <v/>
      </c>
      <c r="K29" s="131" t="str">
        <f>IF(C29="","",IF(ISNA(VLOOKUP(B29,リスト!$J$7:$X$78,10,FALSE)),"",VLOOKUP(B29,リスト!$J$7:$X$78,10,FALSE)))</f>
        <v/>
      </c>
      <c r="L29" s="128" t="str">
        <f t="shared" si="0"/>
        <v/>
      </c>
      <c r="M29" s="129" t="str">
        <f>IF(C29="","",IF(ISNA(VLOOKUP(B29,リスト!$J$7:$X$78,11,FALSE)),"",VLOOKUP(B29,リスト!$J$7:$X$78,11,FALSE)))</f>
        <v/>
      </c>
    </row>
    <row r="30" spans="2:13" ht="15" customHeight="1">
      <c r="B30" s="127">
        <v>28</v>
      </c>
      <c r="C30" s="2" t="str">
        <f>IF(ISNA(VLOOKUP(B30,リスト!$J$7:$X$78,2,FALSE)),"",VLOOKUP(B30,リスト!$J$7:$X$78,2,FALSE))</f>
        <v/>
      </c>
      <c r="D30" s="127" t="str">
        <f>IF(C30="","",IF(ISNA(VLOOKUP(B30,リスト!$J$7:$X$78,3,FALSE)),"",VLOOKUP(B30,リスト!$J$7:$X$78,3,FALSE)))</f>
        <v/>
      </c>
      <c r="E30" s="127" t="str">
        <f>IF(B30="","",IF(ISNA(VLOOKUP(B30,リスト!$J$7:$X$78,4,FALSE)),"",VLOOKUP(B30,リスト!$J$7:$X$78,4,FALSE)))</f>
        <v xml:space="preserve">  </v>
      </c>
      <c r="F30" s="2" t="str">
        <f>IF(C30="","",IF(ISNA(VLOOKUP(B30,リスト!$J$7:$X$78,6,FALSE)),"",VLOOKUP(B30,リスト!$J$7:$X$78,6,FALSE)))</f>
        <v/>
      </c>
      <c r="G30" s="131" t="str">
        <f>IF(C30="","",IF(ISNA(VLOOKUP(B30,リスト!$J$7:$X$78,9,FALSE)),"",VLOOKUP(B30,リスト!$J$7:$X$78,9,FALSE)))</f>
        <v/>
      </c>
      <c r="H30" s="127" t="str">
        <f>IF(C30="","",IF(ISNA(VLOOKUP(B30,リスト!$J$7:$X$78,14,FALSE)),"",VLOOKUP(B30,リスト!$J$7:$X$78,14,FALSE)))</f>
        <v/>
      </c>
      <c r="I30" s="127" t="str">
        <f>IF(C30="","",IF(ISNA(VLOOKUP(B30,リスト!$J$7:$X$78,13,FALSE)),"",VLOOKUP(B30,リスト!$J$7:$X$78,13,FALSE)))</f>
        <v/>
      </c>
      <c r="J30" s="131" t="str">
        <f>IF(C30="","",IF(ISNA(VLOOKUP(B30,リスト!$J$7:$X$78,7,FALSE)),"",VLOOKUP(B30,リスト!$J$7:$X$78,7,FALSE)))</f>
        <v/>
      </c>
      <c r="K30" s="131" t="str">
        <f>IF(C30="","",IF(ISNA(VLOOKUP(B30,リスト!$J$7:$X$78,10,FALSE)),"",VLOOKUP(B30,リスト!$J$7:$X$78,10,FALSE)))</f>
        <v/>
      </c>
      <c r="L30" s="128" t="str">
        <f t="shared" si="0"/>
        <v/>
      </c>
      <c r="M30" s="129" t="str">
        <f>IF(C30="","",IF(ISNA(VLOOKUP(B30,リスト!$J$7:$X$78,11,FALSE)),"",VLOOKUP(B30,リスト!$J$7:$X$78,11,FALSE)))</f>
        <v/>
      </c>
    </row>
    <row r="31" spans="2:13" ht="15" customHeight="1">
      <c r="B31" s="127">
        <v>29</v>
      </c>
      <c r="C31" s="2" t="str">
        <f>IF(ISNA(VLOOKUP(B31,リスト!$J$7:$X$78,2,FALSE)),"",VLOOKUP(B31,リスト!$J$7:$X$78,2,FALSE))</f>
        <v/>
      </c>
      <c r="D31" s="127" t="str">
        <f>IF(C31="","",IF(ISNA(VLOOKUP(B31,リスト!$J$7:$X$78,3,FALSE)),"",VLOOKUP(B31,リスト!$J$7:$X$78,3,FALSE)))</f>
        <v/>
      </c>
      <c r="E31" s="127" t="str">
        <f>IF(B31="","",IF(ISNA(VLOOKUP(B31,リスト!$J$7:$X$78,4,FALSE)),"",VLOOKUP(B31,リスト!$J$7:$X$78,4,FALSE)))</f>
        <v xml:space="preserve">  </v>
      </c>
      <c r="F31" s="2" t="str">
        <f>IF(C31="","",IF(ISNA(VLOOKUP(B31,リスト!$J$7:$X$78,6,FALSE)),"",VLOOKUP(B31,リスト!$J$7:$X$78,6,FALSE)))</f>
        <v/>
      </c>
      <c r="G31" s="131" t="str">
        <f>IF(C31="","",IF(ISNA(VLOOKUP(B31,リスト!$J$7:$X$78,9,FALSE)),"",VLOOKUP(B31,リスト!$J$7:$X$78,9,FALSE)))</f>
        <v/>
      </c>
      <c r="H31" s="127" t="str">
        <f>IF(C31="","",IF(ISNA(VLOOKUP(B31,リスト!$J$7:$X$78,14,FALSE)),"",VLOOKUP(B31,リスト!$J$7:$X$78,14,FALSE)))</f>
        <v/>
      </c>
      <c r="I31" s="127" t="str">
        <f>IF(C31="","",IF(ISNA(VLOOKUP(B31,リスト!$J$7:$X$78,13,FALSE)),"",VLOOKUP(B31,リスト!$J$7:$X$78,13,FALSE)))</f>
        <v/>
      </c>
      <c r="J31" s="131" t="str">
        <f>IF(C31="","",IF(ISNA(VLOOKUP(B31,リスト!$J$7:$X$78,7,FALSE)),"",VLOOKUP(B31,リスト!$J$7:$X$78,7,FALSE)))</f>
        <v/>
      </c>
      <c r="K31" s="131" t="str">
        <f>IF(C31="","",IF(ISNA(VLOOKUP(B31,リスト!$J$7:$X$78,10,FALSE)),"",VLOOKUP(B31,リスト!$J$7:$X$78,10,FALSE)))</f>
        <v/>
      </c>
      <c r="L31" s="128" t="str">
        <f t="shared" si="0"/>
        <v/>
      </c>
      <c r="M31" s="129" t="str">
        <f>IF(C31="","",IF(ISNA(VLOOKUP(B31,リスト!$J$7:$X$78,11,FALSE)),"",VLOOKUP(B31,リスト!$J$7:$X$78,11,FALSE)))</f>
        <v/>
      </c>
    </row>
    <row r="32" spans="2:13" ht="15" customHeight="1">
      <c r="B32" s="127">
        <v>30</v>
      </c>
      <c r="C32" s="2" t="str">
        <f>IF(ISNA(VLOOKUP(B32,リスト!$J$7:$X$78,2,FALSE)),"",VLOOKUP(B32,リスト!$J$7:$X$78,2,FALSE))</f>
        <v/>
      </c>
      <c r="D32" s="127" t="str">
        <f>IF(C32="","",IF(ISNA(VLOOKUP(B32,リスト!$J$7:$X$78,3,FALSE)),"",VLOOKUP(B32,リスト!$J$7:$X$78,3,FALSE)))</f>
        <v/>
      </c>
      <c r="E32" s="127" t="str">
        <f>IF(B32="","",IF(ISNA(VLOOKUP(B32,リスト!$J$7:$X$78,4,FALSE)),"",VLOOKUP(B32,リスト!$J$7:$X$78,4,FALSE)))</f>
        <v xml:space="preserve">  </v>
      </c>
      <c r="F32" s="2" t="str">
        <f>IF(C32="","",IF(ISNA(VLOOKUP(B32,リスト!$J$7:$X$78,6,FALSE)),"",VLOOKUP(B32,リスト!$J$7:$X$78,6,FALSE)))</f>
        <v/>
      </c>
      <c r="G32" s="131" t="str">
        <f>IF(C32="","",IF(ISNA(VLOOKUP(B32,リスト!$J$7:$X$78,9,FALSE)),"",VLOOKUP(B32,リスト!$J$7:$X$78,9,FALSE)))</f>
        <v/>
      </c>
      <c r="H32" s="127" t="str">
        <f>IF(C32="","",IF(ISNA(VLOOKUP(B32,リスト!$J$7:$X$78,14,FALSE)),"",VLOOKUP(B32,リスト!$J$7:$X$78,14,FALSE)))</f>
        <v/>
      </c>
      <c r="I32" s="127" t="str">
        <f>IF(C32="","",IF(ISNA(VLOOKUP(B32,リスト!$J$7:$X$78,13,FALSE)),"",VLOOKUP(B32,リスト!$J$7:$X$78,13,FALSE)))</f>
        <v/>
      </c>
      <c r="J32" s="131" t="str">
        <f>IF(C32="","",IF(ISNA(VLOOKUP(B32,リスト!$J$7:$X$78,7,FALSE)),"",VLOOKUP(B32,リスト!$J$7:$X$78,7,FALSE)))</f>
        <v/>
      </c>
      <c r="K32" s="131" t="str">
        <f>IF(C32="","",IF(ISNA(VLOOKUP(B32,リスト!$J$7:$X$78,10,FALSE)),"",VLOOKUP(B32,リスト!$J$7:$X$78,10,FALSE)))</f>
        <v/>
      </c>
      <c r="L32" s="128" t="str">
        <f t="shared" si="0"/>
        <v/>
      </c>
      <c r="M32" s="129" t="str">
        <f>IF(C32="","",IF(ISNA(VLOOKUP(B32,リスト!$J$7:$X$78,11,FALSE)),"",VLOOKUP(B32,リスト!$J$7:$X$78,11,FALSE)))</f>
        <v/>
      </c>
    </row>
    <row r="33" spans="2:13" ht="15" customHeight="1">
      <c r="B33" s="127">
        <v>31</v>
      </c>
      <c r="C33" s="2" t="str">
        <f>IF(ISNA(VLOOKUP(B33,リスト!$J$7:$X$78,2,FALSE)),"",VLOOKUP(B33,リスト!$J$7:$X$78,2,FALSE))</f>
        <v/>
      </c>
      <c r="D33" s="127" t="str">
        <f>IF(C33="","",IF(ISNA(VLOOKUP(B33,リスト!$J$7:$X$78,3,FALSE)),"",VLOOKUP(B33,リスト!$J$7:$X$78,3,FALSE)))</f>
        <v/>
      </c>
      <c r="E33" s="127" t="str">
        <f>IF(B33="","",IF(ISNA(VLOOKUP(B33,リスト!$J$7:$X$78,4,FALSE)),"",VLOOKUP(B33,リスト!$J$7:$X$78,4,FALSE)))</f>
        <v xml:space="preserve">  </v>
      </c>
      <c r="F33" s="2" t="str">
        <f>IF(C33="","",IF(ISNA(VLOOKUP(B33,リスト!$J$7:$X$78,6,FALSE)),"",VLOOKUP(B33,リスト!$J$7:$X$78,6,FALSE)))</f>
        <v/>
      </c>
      <c r="G33" s="131" t="str">
        <f>IF(C33="","",IF(ISNA(VLOOKUP(B33,リスト!$J$7:$X$78,9,FALSE)),"",VLOOKUP(B33,リスト!$J$7:$X$78,9,FALSE)))</f>
        <v/>
      </c>
      <c r="H33" s="127" t="str">
        <f>IF(C33="","",IF(ISNA(VLOOKUP(B33,リスト!$J$7:$X$78,14,FALSE)),"",VLOOKUP(B33,リスト!$J$7:$X$78,14,FALSE)))</f>
        <v/>
      </c>
      <c r="I33" s="127" t="str">
        <f>IF(C33="","",IF(ISNA(VLOOKUP(B33,リスト!$J$7:$X$78,13,FALSE)),"",VLOOKUP(B33,リスト!$J$7:$X$78,13,FALSE)))</f>
        <v/>
      </c>
      <c r="J33" s="131" t="str">
        <f>IF(C33="","",IF(ISNA(VLOOKUP(B33,リスト!$J$7:$X$78,7,FALSE)),"",VLOOKUP(B33,リスト!$J$7:$X$78,7,FALSE)))</f>
        <v/>
      </c>
      <c r="K33" s="131" t="str">
        <f>IF(C33="","",IF(ISNA(VLOOKUP(B33,リスト!$J$7:$X$78,10,FALSE)),"",VLOOKUP(B33,リスト!$J$7:$X$78,10,FALSE)))</f>
        <v/>
      </c>
      <c r="L33" s="128" t="str">
        <f t="shared" si="0"/>
        <v/>
      </c>
      <c r="M33" s="129" t="str">
        <f>IF(C33="","",IF(ISNA(VLOOKUP(B33,リスト!$J$7:$X$78,11,FALSE)),"",VLOOKUP(B33,リスト!$J$7:$X$78,11,FALSE)))</f>
        <v/>
      </c>
    </row>
    <row r="34" spans="2:13" ht="15" customHeight="1">
      <c r="B34" s="127">
        <v>32</v>
      </c>
      <c r="C34" s="2" t="str">
        <f>IF(ISNA(VLOOKUP(B34,リスト!$J$7:$X$78,2,FALSE)),"",VLOOKUP(B34,リスト!$J$7:$X$78,2,FALSE))</f>
        <v/>
      </c>
      <c r="D34" s="127" t="str">
        <f>IF(C34="","",IF(ISNA(VLOOKUP(B34,リスト!$J$7:$X$78,3,FALSE)),"",VLOOKUP(B34,リスト!$J$7:$X$78,3,FALSE)))</f>
        <v/>
      </c>
      <c r="E34" s="127" t="str">
        <f>IF(B34="","",IF(ISNA(VLOOKUP(B34,リスト!$J$7:$X$78,4,FALSE)),"",VLOOKUP(B34,リスト!$J$7:$X$78,4,FALSE)))</f>
        <v xml:space="preserve">  </v>
      </c>
      <c r="F34" s="2" t="str">
        <f>IF(C34="","",IF(ISNA(VLOOKUP(B34,リスト!$J$7:$X$78,6,FALSE)),"",VLOOKUP(B34,リスト!$J$7:$X$78,6,FALSE)))</f>
        <v/>
      </c>
      <c r="G34" s="131" t="str">
        <f>IF(C34="","",IF(ISNA(VLOOKUP(B34,リスト!$J$7:$X$78,9,FALSE)),"",VLOOKUP(B34,リスト!$J$7:$X$78,9,FALSE)))</f>
        <v/>
      </c>
      <c r="H34" s="127" t="str">
        <f>IF(C34="","",IF(ISNA(VLOOKUP(B34,リスト!$J$7:$X$78,14,FALSE)),"",VLOOKUP(B34,リスト!$J$7:$X$78,14,FALSE)))</f>
        <v/>
      </c>
      <c r="I34" s="127" t="str">
        <f>IF(C34="","",IF(ISNA(VLOOKUP(B34,リスト!$J$7:$X$78,13,FALSE)),"",VLOOKUP(B34,リスト!$J$7:$X$78,13,FALSE)))</f>
        <v/>
      </c>
      <c r="J34" s="131" t="str">
        <f>IF(C34="","",IF(ISNA(VLOOKUP(B34,リスト!$J$7:$X$78,7,FALSE)),"",VLOOKUP(B34,リスト!$J$7:$X$78,7,FALSE)))</f>
        <v/>
      </c>
      <c r="K34" s="131" t="str">
        <f>IF(C34="","",IF(ISNA(VLOOKUP(B34,リスト!$J$7:$X$78,10,FALSE)),"",VLOOKUP(B34,リスト!$J$7:$X$78,10,FALSE)))</f>
        <v/>
      </c>
      <c r="L34" s="128" t="str">
        <f t="shared" si="0"/>
        <v/>
      </c>
      <c r="M34" s="129" t="str">
        <f>IF(C34="","",IF(ISNA(VLOOKUP(B34,リスト!$J$7:$X$78,11,FALSE)),"",VLOOKUP(B34,リスト!$J$7:$X$78,11,FALSE)))</f>
        <v/>
      </c>
    </row>
    <row r="35" spans="2:13" ht="15" customHeight="1">
      <c r="B35" s="127">
        <v>33</v>
      </c>
      <c r="C35" s="2" t="str">
        <f>IF(ISNA(VLOOKUP(B35,リスト!$J$7:$X$78,2,FALSE)),"",VLOOKUP(B35,リスト!$J$7:$X$78,2,FALSE))</f>
        <v/>
      </c>
      <c r="D35" s="127" t="str">
        <f>IF(C35="","",IF(ISNA(VLOOKUP(B35,リスト!$J$7:$X$78,3,FALSE)),"",VLOOKUP(B35,リスト!$J$7:$X$78,3,FALSE)))</f>
        <v/>
      </c>
      <c r="E35" s="127" t="str">
        <f>IF(B35="","",IF(ISNA(VLOOKUP(B35,リスト!$J$7:$X$78,4,FALSE)),"",VLOOKUP(B35,リスト!$J$7:$X$78,4,FALSE)))</f>
        <v xml:space="preserve">  </v>
      </c>
      <c r="F35" s="2" t="str">
        <f>IF(C35="","",IF(ISNA(VLOOKUP(B35,リスト!$J$7:$X$78,6,FALSE)),"",VLOOKUP(B35,リスト!$J$7:$X$78,6,FALSE)))</f>
        <v/>
      </c>
      <c r="G35" s="131" t="str">
        <f>IF(C35="","",IF(ISNA(VLOOKUP(B35,リスト!$J$7:$X$78,9,FALSE)),"",VLOOKUP(B35,リスト!$J$7:$X$78,9,FALSE)))</f>
        <v/>
      </c>
      <c r="H35" s="127" t="str">
        <f>IF(C35="","",IF(ISNA(VLOOKUP(B35,リスト!$J$7:$X$78,14,FALSE)),"",VLOOKUP(B35,リスト!$J$7:$X$78,14,FALSE)))</f>
        <v/>
      </c>
      <c r="I35" s="127" t="str">
        <f>IF(C35="","",IF(ISNA(VLOOKUP(B35,リスト!$J$7:$X$78,13,FALSE)),"",VLOOKUP(B35,リスト!$J$7:$X$78,13,FALSE)))</f>
        <v/>
      </c>
      <c r="J35" s="131" t="str">
        <f>IF(C35="","",IF(ISNA(VLOOKUP(B35,リスト!$J$7:$X$78,7,FALSE)),"",VLOOKUP(B35,リスト!$J$7:$X$78,7,FALSE)))</f>
        <v/>
      </c>
      <c r="K35" s="131" t="str">
        <f>IF(C35="","",IF(ISNA(VLOOKUP(B35,リスト!$J$7:$X$78,10,FALSE)),"",VLOOKUP(B35,リスト!$J$7:$X$78,10,FALSE)))</f>
        <v/>
      </c>
      <c r="L35" s="128" t="str">
        <f t="shared" si="0"/>
        <v/>
      </c>
      <c r="M35" s="129" t="str">
        <f>IF(C35="","",IF(ISNA(VLOOKUP(B35,リスト!$J$7:$X$78,11,FALSE)),"",VLOOKUP(B35,リスト!$J$7:$X$78,11,FALSE)))</f>
        <v/>
      </c>
    </row>
    <row r="36" spans="2:13" ht="15" customHeight="1">
      <c r="B36" s="127">
        <v>34</v>
      </c>
      <c r="C36" s="2" t="str">
        <f>IF(ISNA(VLOOKUP(B36,リスト!$J$7:$X$78,2,FALSE)),"",VLOOKUP(B36,リスト!$J$7:$X$78,2,FALSE))</f>
        <v/>
      </c>
      <c r="D36" s="127" t="str">
        <f>IF(C36="","",IF(ISNA(VLOOKUP(B36,リスト!$J$7:$X$78,3,FALSE)),"",VLOOKUP(B36,リスト!$J$7:$X$78,3,FALSE)))</f>
        <v/>
      </c>
      <c r="E36" s="127" t="str">
        <f>IF(B36="","",IF(ISNA(VLOOKUP(B36,リスト!$J$7:$X$78,4,FALSE)),"",VLOOKUP(B36,リスト!$J$7:$X$78,4,FALSE)))</f>
        <v xml:space="preserve">  </v>
      </c>
      <c r="F36" s="2" t="str">
        <f>IF(C36="","",IF(ISNA(VLOOKUP(B36,リスト!$J$7:$X$78,6,FALSE)),"",VLOOKUP(B36,リスト!$J$7:$X$78,6,FALSE)))</f>
        <v/>
      </c>
      <c r="G36" s="131" t="str">
        <f>IF(C36="","",IF(ISNA(VLOOKUP(B36,リスト!$J$7:$X$78,9,FALSE)),"",VLOOKUP(B36,リスト!$J$7:$X$78,9,FALSE)))</f>
        <v/>
      </c>
      <c r="H36" s="127" t="str">
        <f>IF(C36="","",IF(ISNA(VLOOKUP(B36,リスト!$J$7:$X$78,14,FALSE)),"",VLOOKUP(B36,リスト!$J$7:$X$78,14,FALSE)))</f>
        <v/>
      </c>
      <c r="I36" s="127" t="str">
        <f>IF(C36="","",IF(ISNA(VLOOKUP(B36,リスト!$J$7:$X$78,13,FALSE)),"",VLOOKUP(B36,リスト!$J$7:$X$78,13,FALSE)))</f>
        <v/>
      </c>
      <c r="J36" s="131" t="str">
        <f>IF(C36="","",IF(ISNA(VLOOKUP(B36,リスト!$J$7:$X$78,7,FALSE)),"",VLOOKUP(B36,リスト!$J$7:$X$78,7,FALSE)))</f>
        <v/>
      </c>
      <c r="K36" s="131" t="str">
        <f>IF(C36="","",IF(ISNA(VLOOKUP(B36,リスト!$J$7:$X$78,10,FALSE)),"",VLOOKUP(B36,リスト!$J$7:$X$78,10,FALSE)))</f>
        <v/>
      </c>
      <c r="L36" s="128" t="str">
        <f t="shared" si="0"/>
        <v/>
      </c>
      <c r="M36" s="129" t="str">
        <f>IF(C36="","",IF(ISNA(VLOOKUP(B36,リスト!$J$7:$X$78,11,FALSE)),"",VLOOKUP(B36,リスト!$J$7:$X$78,11,FALSE)))</f>
        <v/>
      </c>
    </row>
    <row r="37" spans="2:13" ht="15" customHeight="1">
      <c r="B37" s="127">
        <v>35</v>
      </c>
      <c r="C37" s="2" t="str">
        <f>IF(ISNA(VLOOKUP(B37,リスト!$J$7:$X$78,2,FALSE)),"",VLOOKUP(B37,リスト!$J$7:$X$78,2,FALSE))</f>
        <v/>
      </c>
      <c r="D37" s="127" t="str">
        <f>IF(C37="","",IF(ISNA(VLOOKUP(B37,リスト!$J$7:$X$78,3,FALSE)),"",VLOOKUP(B37,リスト!$J$7:$X$78,3,FALSE)))</f>
        <v/>
      </c>
      <c r="E37" s="127" t="str">
        <f>IF(B37="","",IF(ISNA(VLOOKUP(B37,リスト!$J$7:$X$78,4,FALSE)),"",VLOOKUP(B37,リスト!$J$7:$X$78,4,FALSE)))</f>
        <v xml:space="preserve">  </v>
      </c>
      <c r="F37" s="2" t="str">
        <f>IF(C37="","",IF(ISNA(VLOOKUP(B37,リスト!$J$7:$X$78,6,FALSE)),"",VLOOKUP(B37,リスト!$J$7:$X$78,6,FALSE)))</f>
        <v/>
      </c>
      <c r="G37" s="131" t="str">
        <f>IF(C37="","",IF(ISNA(VLOOKUP(B37,リスト!$J$7:$X$78,9,FALSE)),"",VLOOKUP(B37,リスト!$J$7:$X$78,9,FALSE)))</f>
        <v/>
      </c>
      <c r="H37" s="127" t="str">
        <f>IF(C37="","",IF(ISNA(VLOOKUP(B37,リスト!$J$7:$X$78,14,FALSE)),"",VLOOKUP(B37,リスト!$J$7:$X$78,14,FALSE)))</f>
        <v/>
      </c>
      <c r="I37" s="127" t="str">
        <f>IF(C37="","",IF(ISNA(VLOOKUP(B37,リスト!$J$7:$X$78,13,FALSE)),"",VLOOKUP(B37,リスト!$J$7:$X$78,13,FALSE)))</f>
        <v/>
      </c>
      <c r="J37" s="131" t="str">
        <f>IF(C37="","",IF(ISNA(VLOOKUP(B37,リスト!$J$7:$X$78,7,FALSE)),"",VLOOKUP(B37,リスト!$J$7:$X$78,7,FALSE)))</f>
        <v/>
      </c>
      <c r="K37" s="131" t="str">
        <f>IF(C37="","",IF(ISNA(VLOOKUP(B37,リスト!$J$7:$X$78,10,FALSE)),"",VLOOKUP(B37,リスト!$J$7:$X$78,10,FALSE)))</f>
        <v/>
      </c>
      <c r="L37" s="128" t="str">
        <f t="shared" si="0"/>
        <v/>
      </c>
      <c r="M37" s="129" t="str">
        <f>IF(C37="","",IF(ISNA(VLOOKUP(B37,リスト!$J$7:$X$78,11,FALSE)),"",VLOOKUP(B37,リスト!$J$7:$X$78,11,FALSE)))</f>
        <v/>
      </c>
    </row>
    <row r="38" spans="2:13" ht="15" customHeight="1">
      <c r="B38" s="127">
        <v>36</v>
      </c>
      <c r="C38" s="2" t="str">
        <f>IF(ISNA(VLOOKUP(B38,リスト!$J$7:$X$78,2,FALSE)),"",VLOOKUP(B38,リスト!$J$7:$X$78,2,FALSE))</f>
        <v/>
      </c>
      <c r="D38" s="127" t="str">
        <f>IF(C38="","",IF(ISNA(VLOOKUP(B38,リスト!$J$7:$X$78,3,FALSE)),"",VLOOKUP(B38,リスト!$J$7:$X$78,3,FALSE)))</f>
        <v/>
      </c>
      <c r="E38" s="127" t="str">
        <f>IF(B38="","",IF(ISNA(VLOOKUP(B38,リスト!$J$7:$X$78,4,FALSE)),"",VLOOKUP(B38,リスト!$J$7:$X$78,4,FALSE)))</f>
        <v xml:space="preserve">  </v>
      </c>
      <c r="F38" s="2" t="str">
        <f>IF(C38="","",IF(ISNA(VLOOKUP(B38,リスト!$J$7:$X$78,6,FALSE)),"",VLOOKUP(B38,リスト!$J$7:$X$78,6,FALSE)))</f>
        <v/>
      </c>
      <c r="G38" s="131" t="str">
        <f>IF(C38="","",IF(ISNA(VLOOKUP(B38,リスト!$J$7:$X$78,9,FALSE)),"",VLOOKUP(B38,リスト!$J$7:$X$78,9,FALSE)))</f>
        <v/>
      </c>
      <c r="H38" s="127" t="str">
        <f>IF(C38="","",IF(ISNA(VLOOKUP(B38,リスト!$J$7:$X$78,14,FALSE)),"",VLOOKUP(B38,リスト!$J$7:$X$78,14,FALSE)))</f>
        <v/>
      </c>
      <c r="I38" s="127" t="str">
        <f>IF(C38="","",IF(ISNA(VLOOKUP(B38,リスト!$J$7:$X$78,13,FALSE)),"",VLOOKUP(B38,リスト!$J$7:$X$78,13,FALSE)))</f>
        <v/>
      </c>
      <c r="J38" s="131" t="str">
        <f>IF(C38="","",IF(ISNA(VLOOKUP(B38,リスト!$J$7:$X$78,7,FALSE)),"",VLOOKUP(B38,リスト!$J$7:$X$78,7,FALSE)))</f>
        <v/>
      </c>
      <c r="K38" s="131" t="str">
        <f>IF(C38="","",IF(ISNA(VLOOKUP(B38,リスト!$J$7:$X$78,10,FALSE)),"",VLOOKUP(B38,リスト!$J$7:$X$78,10,FALSE)))</f>
        <v/>
      </c>
      <c r="L38" s="128" t="str">
        <f t="shared" si="0"/>
        <v/>
      </c>
      <c r="M38" s="129" t="str">
        <f>IF(C38="","",IF(ISNA(VLOOKUP(B38,リスト!$J$7:$X$78,11,FALSE)),"",VLOOKUP(B38,リスト!$J$7:$X$78,11,FALSE)))</f>
        <v/>
      </c>
    </row>
    <row r="39" spans="2:13" ht="15" customHeight="1">
      <c r="B39" s="127">
        <v>37</v>
      </c>
      <c r="C39" s="2" t="str">
        <f>IF(ISNA(VLOOKUP(B39,リスト!$J$7:$X$78,2,FALSE)),"",VLOOKUP(B39,リスト!$J$7:$X$78,2,FALSE))</f>
        <v/>
      </c>
      <c r="D39" s="127" t="str">
        <f>IF(C39="","",IF(ISNA(VLOOKUP(B39,リスト!$J$7:$X$78,3,FALSE)),"",VLOOKUP(B39,リスト!$J$7:$X$78,3,FALSE)))</f>
        <v/>
      </c>
      <c r="E39" s="127" t="str">
        <f>IF(B39="","",IF(ISNA(VLOOKUP(B39,リスト!$J$7:$X$78,4,FALSE)),"",VLOOKUP(B39,リスト!$J$7:$X$78,4,FALSE)))</f>
        <v xml:space="preserve">  </v>
      </c>
      <c r="F39" s="2" t="str">
        <f>IF(C39="","",IF(ISNA(VLOOKUP(B39,リスト!$J$7:$X$78,6,FALSE)),"",VLOOKUP(B39,リスト!$J$7:$X$78,6,FALSE)))</f>
        <v/>
      </c>
      <c r="G39" s="131" t="str">
        <f>IF(C39="","",IF(ISNA(VLOOKUP(B39,リスト!$J$7:$X$78,9,FALSE)),"",VLOOKUP(B39,リスト!$J$7:$X$78,9,FALSE)))</f>
        <v/>
      </c>
      <c r="H39" s="127" t="str">
        <f>IF(C39="","",IF(ISNA(VLOOKUP(B39,リスト!$J$7:$X$78,14,FALSE)),"",VLOOKUP(B39,リスト!$J$7:$X$78,14,FALSE)))</f>
        <v/>
      </c>
      <c r="I39" s="127" t="str">
        <f>IF(C39="","",IF(ISNA(VLOOKUP(B39,リスト!$J$7:$X$78,13,FALSE)),"",VLOOKUP(B39,リスト!$J$7:$X$78,13,FALSE)))</f>
        <v/>
      </c>
      <c r="J39" s="131" t="str">
        <f>IF(C39="","",IF(ISNA(VLOOKUP(B39,リスト!$J$7:$X$78,7,FALSE)),"",VLOOKUP(B39,リスト!$J$7:$X$78,7,FALSE)))</f>
        <v/>
      </c>
      <c r="K39" s="131" t="str">
        <f>IF(C39="","",IF(ISNA(VLOOKUP(B39,リスト!$J$7:$X$78,10,FALSE)),"",VLOOKUP(B39,リスト!$J$7:$X$78,10,FALSE)))</f>
        <v/>
      </c>
      <c r="L39" s="128" t="str">
        <f t="shared" si="0"/>
        <v/>
      </c>
      <c r="M39" s="129" t="str">
        <f>IF(C39="","",IF(ISNA(VLOOKUP(B39,リスト!$J$7:$X$78,11,FALSE)),"",VLOOKUP(B39,リスト!$J$7:$X$78,11,FALSE)))</f>
        <v/>
      </c>
    </row>
    <row r="40" spans="2:13" ht="15" customHeight="1">
      <c r="B40" s="127">
        <v>38</v>
      </c>
      <c r="C40" s="2" t="str">
        <f>IF(ISNA(VLOOKUP(B40,リスト!$J$7:$X$78,2,FALSE)),"",VLOOKUP(B40,リスト!$J$7:$X$78,2,FALSE))</f>
        <v/>
      </c>
      <c r="D40" s="127" t="str">
        <f>IF(C40="","",IF(ISNA(VLOOKUP(B40,リスト!$J$7:$X$78,3,FALSE)),"",VLOOKUP(B40,リスト!$J$7:$X$78,3,FALSE)))</f>
        <v/>
      </c>
      <c r="E40" s="127" t="str">
        <f>IF(B40="","",IF(ISNA(VLOOKUP(B40,リスト!$J$7:$X$78,4,FALSE)),"",VLOOKUP(B40,リスト!$J$7:$X$78,4,FALSE)))</f>
        <v xml:space="preserve">  </v>
      </c>
      <c r="F40" s="2" t="str">
        <f>IF(C40="","",IF(ISNA(VLOOKUP(B40,リスト!$J$7:$X$78,6,FALSE)),"",VLOOKUP(B40,リスト!$J$7:$X$78,6,FALSE)))</f>
        <v/>
      </c>
      <c r="G40" s="131" t="str">
        <f>IF(C40="","",IF(ISNA(VLOOKUP(B40,リスト!$J$7:$X$78,9,FALSE)),"",VLOOKUP(B40,リスト!$J$7:$X$78,9,FALSE)))</f>
        <v/>
      </c>
      <c r="H40" s="127" t="str">
        <f>IF(C40="","",IF(ISNA(VLOOKUP(B40,リスト!$J$7:$X$78,14,FALSE)),"",VLOOKUP(B40,リスト!$J$7:$X$78,14,FALSE)))</f>
        <v/>
      </c>
      <c r="I40" s="127" t="str">
        <f>IF(C40="","",IF(ISNA(VLOOKUP(B40,リスト!$J$7:$X$78,13,FALSE)),"",VLOOKUP(B40,リスト!$J$7:$X$78,13,FALSE)))</f>
        <v/>
      </c>
      <c r="J40" s="131" t="str">
        <f>IF(C40="","",IF(ISNA(VLOOKUP(B40,リスト!$J$7:$X$78,7,FALSE)),"",VLOOKUP(B40,リスト!$J$7:$X$78,7,FALSE)))</f>
        <v/>
      </c>
      <c r="K40" s="131" t="str">
        <f>IF(C40="","",IF(ISNA(VLOOKUP(B40,リスト!$J$7:$X$78,10,FALSE)),"",VLOOKUP(B40,リスト!$J$7:$X$78,10,FALSE)))</f>
        <v/>
      </c>
      <c r="L40" s="128" t="str">
        <f t="shared" si="0"/>
        <v/>
      </c>
      <c r="M40" s="129" t="str">
        <f>IF(C40="","",IF(ISNA(VLOOKUP(B40,リスト!$J$7:$X$78,11,FALSE)),"",VLOOKUP(B40,リスト!$J$7:$X$78,11,FALSE)))</f>
        <v/>
      </c>
    </row>
    <row r="41" spans="2:13" ht="15" customHeight="1">
      <c r="B41" s="127">
        <v>39</v>
      </c>
      <c r="C41" s="2" t="str">
        <f>IF(ISNA(VLOOKUP(B41,リスト!$J$7:$X$78,2,FALSE)),"",VLOOKUP(B41,リスト!$J$7:$X$78,2,FALSE))</f>
        <v/>
      </c>
      <c r="D41" s="127" t="str">
        <f>IF(C41="","",IF(ISNA(VLOOKUP(B41,リスト!$J$7:$X$78,3,FALSE)),"",VLOOKUP(B41,リスト!$J$7:$X$78,3,FALSE)))</f>
        <v/>
      </c>
      <c r="E41" s="127" t="str">
        <f>IF(B41="","",IF(ISNA(VLOOKUP(B41,リスト!$J$7:$X$78,4,FALSE)),"",VLOOKUP(B41,リスト!$J$7:$X$78,4,FALSE)))</f>
        <v xml:space="preserve">  </v>
      </c>
      <c r="F41" s="2" t="str">
        <f>IF(C41="","",IF(ISNA(VLOOKUP(B41,リスト!$J$7:$X$78,6,FALSE)),"",VLOOKUP(B41,リスト!$J$7:$X$78,6,FALSE)))</f>
        <v/>
      </c>
      <c r="G41" s="131" t="str">
        <f>IF(C41="","",IF(ISNA(VLOOKUP(B41,リスト!$J$7:$X$78,9,FALSE)),"",VLOOKUP(B41,リスト!$J$7:$X$78,9,FALSE)))</f>
        <v/>
      </c>
      <c r="H41" s="127" t="str">
        <f>IF(C41="","",IF(ISNA(VLOOKUP(B41,リスト!$J$7:$X$78,14,FALSE)),"",VLOOKUP(B41,リスト!$J$7:$X$78,14,FALSE)))</f>
        <v/>
      </c>
      <c r="I41" s="127" t="str">
        <f>IF(C41="","",IF(ISNA(VLOOKUP(B41,リスト!$J$7:$X$78,13,FALSE)),"",VLOOKUP(B41,リスト!$J$7:$X$78,13,FALSE)))</f>
        <v/>
      </c>
      <c r="J41" s="131" t="str">
        <f>IF(C41="","",IF(ISNA(VLOOKUP(B41,リスト!$J$7:$X$78,7,FALSE)),"",VLOOKUP(B41,リスト!$J$7:$X$78,7,FALSE)))</f>
        <v/>
      </c>
      <c r="K41" s="131" t="str">
        <f>IF(C41="","",IF(ISNA(VLOOKUP(B41,リスト!$J$7:$X$78,10,FALSE)),"",VLOOKUP(B41,リスト!$J$7:$X$78,10,FALSE)))</f>
        <v/>
      </c>
      <c r="L41" s="128" t="str">
        <f t="shared" si="0"/>
        <v/>
      </c>
      <c r="M41" s="129" t="str">
        <f>IF(C41="","",IF(ISNA(VLOOKUP(B41,リスト!$J$7:$X$78,11,FALSE)),"",VLOOKUP(B41,リスト!$J$7:$X$78,11,FALSE)))</f>
        <v/>
      </c>
    </row>
    <row r="42" spans="2:13" ht="15" customHeight="1">
      <c r="B42" s="127">
        <v>40</v>
      </c>
      <c r="C42" s="2" t="str">
        <f>IF(ISNA(VLOOKUP(B42,リスト!$J$7:$X$78,2,FALSE)),"",VLOOKUP(B42,リスト!$J$7:$X$78,2,FALSE))</f>
        <v/>
      </c>
      <c r="D42" s="127" t="str">
        <f>IF(C42="","",IF(ISNA(VLOOKUP(B42,リスト!$J$7:$X$78,3,FALSE)),"",VLOOKUP(B42,リスト!$J$7:$X$78,3,FALSE)))</f>
        <v/>
      </c>
      <c r="E42" s="127" t="str">
        <f>IF(B42="","",IF(ISNA(VLOOKUP(B42,リスト!$J$7:$X$78,4,FALSE)),"",VLOOKUP(B42,リスト!$J$7:$X$78,4,FALSE)))</f>
        <v xml:space="preserve">  </v>
      </c>
      <c r="F42" s="2" t="str">
        <f>IF(C42="","",IF(ISNA(VLOOKUP(B42,リスト!$J$7:$X$78,6,FALSE)),"",VLOOKUP(B42,リスト!$J$7:$X$78,6,FALSE)))</f>
        <v/>
      </c>
      <c r="G42" s="131" t="str">
        <f>IF(C42="","",IF(ISNA(VLOOKUP(B42,リスト!$J$7:$X$78,9,FALSE)),"",VLOOKUP(B42,リスト!$J$7:$X$78,9,FALSE)))</f>
        <v/>
      </c>
      <c r="H42" s="127" t="str">
        <f>IF(C42="","",IF(ISNA(VLOOKUP(B42,リスト!$J$7:$X$78,14,FALSE)),"",VLOOKUP(B42,リスト!$J$7:$X$78,14,FALSE)))</f>
        <v/>
      </c>
      <c r="I42" s="127" t="str">
        <f>IF(C42="","",IF(ISNA(VLOOKUP(B42,リスト!$J$7:$X$78,13,FALSE)),"",VLOOKUP(B42,リスト!$J$7:$X$78,13,FALSE)))</f>
        <v/>
      </c>
      <c r="J42" s="131" t="str">
        <f>IF(C42="","",IF(ISNA(VLOOKUP(B42,リスト!$J$7:$X$78,7,FALSE)),"",VLOOKUP(B42,リスト!$J$7:$X$78,7,FALSE)))</f>
        <v/>
      </c>
      <c r="K42" s="131" t="str">
        <f>IF(C42="","",IF(ISNA(VLOOKUP(B42,リスト!$J$7:$X$78,10,FALSE)),"",VLOOKUP(B42,リスト!$J$7:$X$78,10,FALSE)))</f>
        <v/>
      </c>
      <c r="L42" s="128" t="str">
        <f t="shared" si="0"/>
        <v/>
      </c>
      <c r="M42" s="129" t="str">
        <f>IF(C42="","",IF(ISNA(VLOOKUP(B42,リスト!$J$7:$X$78,11,FALSE)),"",VLOOKUP(B42,リスト!$J$7:$X$78,11,FALSE)))</f>
        <v/>
      </c>
    </row>
    <row r="43" spans="2:13" ht="15" customHeight="1">
      <c r="B43" s="127">
        <v>41</v>
      </c>
      <c r="C43" s="2" t="str">
        <f>IF(ISNA(VLOOKUP(B43,リスト!$J$7:$X$78,2,FALSE)),"",VLOOKUP(B43,リスト!$J$7:$X$78,2,FALSE))</f>
        <v/>
      </c>
      <c r="D43" s="127" t="str">
        <f>IF(C43="","",IF(ISNA(VLOOKUP(B43,リスト!$J$7:$X$78,3,FALSE)),"",VLOOKUP(B43,リスト!$J$7:$X$78,3,FALSE)))</f>
        <v/>
      </c>
      <c r="E43" s="127" t="str">
        <f>IF(B43="","",IF(ISNA(VLOOKUP(B43,リスト!$J$7:$X$78,4,FALSE)),"",VLOOKUP(B43,リスト!$J$7:$X$78,4,FALSE)))</f>
        <v xml:space="preserve">  </v>
      </c>
      <c r="F43" s="2" t="str">
        <f>IF(C43="","",IF(ISNA(VLOOKUP(B43,リスト!$J$7:$X$78,6,FALSE)),"",VLOOKUP(B43,リスト!$J$7:$X$78,6,FALSE)))</f>
        <v/>
      </c>
      <c r="G43" s="131" t="str">
        <f>IF(C43="","",IF(ISNA(VLOOKUP(B43,リスト!$J$7:$X$78,9,FALSE)),"",VLOOKUP(B43,リスト!$J$7:$X$78,9,FALSE)))</f>
        <v/>
      </c>
      <c r="H43" s="127" t="str">
        <f>IF(C43="","",IF(ISNA(VLOOKUP(B43,リスト!$J$7:$X$78,14,FALSE)),"",VLOOKUP(B43,リスト!$J$7:$X$78,14,FALSE)))</f>
        <v/>
      </c>
      <c r="I43" s="127" t="str">
        <f>IF(C43="","",IF(ISNA(VLOOKUP(B43,リスト!$J$7:$X$78,13,FALSE)),"",VLOOKUP(B43,リスト!$J$7:$X$78,13,FALSE)))</f>
        <v/>
      </c>
      <c r="J43" s="131" t="str">
        <f>IF(C43="","",IF(ISNA(VLOOKUP(B43,リスト!$J$7:$X$78,7,FALSE)),"",VLOOKUP(B43,リスト!$J$7:$X$78,7,FALSE)))</f>
        <v/>
      </c>
      <c r="K43" s="131" t="str">
        <f>IF(C43="","",IF(ISNA(VLOOKUP(B43,リスト!$J$7:$X$78,10,FALSE)),"",VLOOKUP(B43,リスト!$J$7:$X$78,10,FALSE)))</f>
        <v/>
      </c>
      <c r="L43" s="128" t="str">
        <f t="shared" si="0"/>
        <v/>
      </c>
      <c r="M43" s="129" t="str">
        <f>IF(C43="","",IF(ISNA(VLOOKUP(B43,リスト!$J$7:$X$78,11,FALSE)),"",VLOOKUP(B43,リスト!$J$7:$X$78,11,FALSE)))</f>
        <v/>
      </c>
    </row>
    <row r="44" spans="2:13" ht="15" customHeight="1">
      <c r="B44" s="127">
        <v>42</v>
      </c>
      <c r="C44" s="2" t="str">
        <f>IF(ISNA(VLOOKUP(B44,リスト!$J$7:$X$78,2,FALSE)),"",VLOOKUP(B44,リスト!$J$7:$X$78,2,FALSE))</f>
        <v/>
      </c>
      <c r="D44" s="127" t="str">
        <f>IF(C44="","",IF(ISNA(VLOOKUP(B44,リスト!$J$7:$X$78,3,FALSE)),"",VLOOKUP(B44,リスト!$J$7:$X$78,3,FALSE)))</f>
        <v/>
      </c>
      <c r="E44" s="127" t="str">
        <f>IF(B44="","",IF(ISNA(VLOOKUP(B44,リスト!$J$7:$X$78,4,FALSE)),"",VLOOKUP(B44,リスト!$J$7:$X$78,4,FALSE)))</f>
        <v xml:space="preserve">  </v>
      </c>
      <c r="F44" s="2" t="str">
        <f>IF(C44="","",IF(ISNA(VLOOKUP(B44,リスト!$J$7:$X$78,6,FALSE)),"",VLOOKUP(B44,リスト!$J$7:$X$78,6,FALSE)))</f>
        <v/>
      </c>
      <c r="G44" s="131" t="str">
        <f>IF(C44="","",IF(ISNA(VLOOKUP(B44,リスト!$J$7:$X$78,9,FALSE)),"",VLOOKUP(B44,リスト!$J$7:$X$78,9,FALSE)))</f>
        <v/>
      </c>
      <c r="H44" s="127" t="str">
        <f>IF(C44="","",IF(ISNA(VLOOKUP(B44,リスト!$J$7:$X$78,14,FALSE)),"",VLOOKUP(B44,リスト!$J$7:$X$78,14,FALSE)))</f>
        <v/>
      </c>
      <c r="I44" s="127" t="str">
        <f>IF(C44="","",IF(ISNA(VLOOKUP(B44,リスト!$J$7:$X$78,13,FALSE)),"",VLOOKUP(B44,リスト!$J$7:$X$78,13,FALSE)))</f>
        <v/>
      </c>
      <c r="J44" s="131" t="str">
        <f>IF(C44="","",IF(ISNA(VLOOKUP(B44,リスト!$J$7:$X$78,7,FALSE)),"",VLOOKUP(B44,リスト!$J$7:$X$78,7,FALSE)))</f>
        <v/>
      </c>
      <c r="K44" s="131" t="str">
        <f>IF(C44="","",IF(ISNA(VLOOKUP(B44,リスト!$J$7:$X$78,10,FALSE)),"",VLOOKUP(B44,リスト!$J$7:$X$78,10,FALSE)))</f>
        <v/>
      </c>
      <c r="L44" s="128" t="str">
        <f t="shared" si="0"/>
        <v/>
      </c>
      <c r="M44" s="129" t="str">
        <f>IF(C44="","",IF(ISNA(VLOOKUP(B44,リスト!$J$7:$X$78,11,FALSE)),"",VLOOKUP(B44,リスト!$J$7:$X$78,11,FALSE)))</f>
        <v/>
      </c>
    </row>
    <row r="45" spans="2:13" ht="15" customHeight="1">
      <c r="B45" s="127">
        <v>43</v>
      </c>
      <c r="C45" s="2" t="str">
        <f>IF(ISNA(VLOOKUP(B45,リスト!$J$7:$X$78,2,FALSE)),"",VLOOKUP(B45,リスト!$J$7:$X$78,2,FALSE))</f>
        <v/>
      </c>
      <c r="D45" s="127" t="str">
        <f>IF(C45="","",IF(ISNA(VLOOKUP(B45,リスト!$J$7:$X$78,3,FALSE)),"",VLOOKUP(B45,リスト!$J$7:$X$78,3,FALSE)))</f>
        <v/>
      </c>
      <c r="E45" s="127" t="str">
        <f>IF(B45="","",IF(ISNA(VLOOKUP(B45,リスト!$J$7:$X$78,4,FALSE)),"",VLOOKUP(B45,リスト!$J$7:$X$78,4,FALSE)))</f>
        <v xml:space="preserve">  </v>
      </c>
      <c r="F45" s="2" t="str">
        <f>IF(C45="","",IF(ISNA(VLOOKUP(B45,リスト!$J$7:$X$78,6,FALSE)),"",VLOOKUP(B45,リスト!$J$7:$X$78,6,FALSE)))</f>
        <v/>
      </c>
      <c r="G45" s="131" t="str">
        <f>IF(C45="","",IF(ISNA(VLOOKUP(B45,リスト!$J$7:$X$78,9,FALSE)),"",VLOOKUP(B45,リスト!$J$7:$X$78,9,FALSE)))</f>
        <v/>
      </c>
      <c r="H45" s="127" t="str">
        <f>IF(C45="","",IF(ISNA(VLOOKUP(B45,リスト!$J$7:$X$78,14,FALSE)),"",VLOOKUP(B45,リスト!$J$7:$X$78,14,FALSE)))</f>
        <v/>
      </c>
      <c r="I45" s="127" t="str">
        <f>IF(C45="","",IF(ISNA(VLOOKUP(B45,リスト!$J$7:$X$78,13,FALSE)),"",VLOOKUP(B45,リスト!$J$7:$X$78,13,FALSE)))</f>
        <v/>
      </c>
      <c r="J45" s="131" t="str">
        <f>IF(C45="","",IF(ISNA(VLOOKUP(B45,リスト!$J$7:$X$78,7,FALSE)),"",VLOOKUP(B45,リスト!$J$7:$X$78,7,FALSE)))</f>
        <v/>
      </c>
      <c r="K45" s="131" t="str">
        <f>IF(C45="","",IF(ISNA(VLOOKUP(B45,リスト!$J$7:$X$78,10,FALSE)),"",VLOOKUP(B45,リスト!$J$7:$X$78,10,FALSE)))</f>
        <v/>
      </c>
      <c r="L45" s="128" t="str">
        <f t="shared" si="0"/>
        <v/>
      </c>
      <c r="M45" s="129" t="str">
        <f>IF(C45="","",IF(ISNA(VLOOKUP(B45,リスト!$J$7:$X$78,11,FALSE)),"",VLOOKUP(B45,リスト!$J$7:$X$78,11,FALSE)))</f>
        <v/>
      </c>
    </row>
    <row r="46" spans="2:13" ht="15" customHeight="1">
      <c r="B46" s="127">
        <v>44</v>
      </c>
      <c r="C46" s="2" t="str">
        <f>IF(ISNA(VLOOKUP(B46,リスト!$J$7:$X$78,2,FALSE)),"",VLOOKUP(B46,リスト!$J$7:$X$78,2,FALSE))</f>
        <v/>
      </c>
      <c r="D46" s="127" t="str">
        <f>IF(C46="","",IF(ISNA(VLOOKUP(B46,リスト!$J$7:$X$78,3,FALSE)),"",VLOOKUP(B46,リスト!$J$7:$X$78,3,FALSE)))</f>
        <v/>
      </c>
      <c r="E46" s="127" t="str">
        <f>IF(B46="","",IF(ISNA(VLOOKUP(B46,リスト!$J$7:$X$78,4,FALSE)),"",VLOOKUP(B46,リスト!$J$7:$X$78,4,FALSE)))</f>
        <v xml:space="preserve">  </v>
      </c>
      <c r="F46" s="2" t="str">
        <f>IF(C46="","",IF(ISNA(VLOOKUP(B46,リスト!$J$7:$X$78,6,FALSE)),"",VLOOKUP(B46,リスト!$J$7:$X$78,6,FALSE)))</f>
        <v/>
      </c>
      <c r="G46" s="131" t="str">
        <f>IF(C46="","",IF(ISNA(VLOOKUP(B46,リスト!$J$7:$X$78,9,FALSE)),"",VLOOKUP(B46,リスト!$J$7:$X$78,9,FALSE)))</f>
        <v/>
      </c>
      <c r="H46" s="127" t="str">
        <f>IF(C46="","",IF(ISNA(VLOOKUP(B46,リスト!$J$7:$X$78,14,FALSE)),"",VLOOKUP(B46,リスト!$J$7:$X$78,14,FALSE)))</f>
        <v/>
      </c>
      <c r="I46" s="127" t="str">
        <f>IF(C46="","",IF(ISNA(VLOOKUP(B46,リスト!$J$7:$X$78,13,FALSE)),"",VLOOKUP(B46,リスト!$J$7:$X$78,13,FALSE)))</f>
        <v/>
      </c>
      <c r="J46" s="131" t="str">
        <f>IF(C46="","",IF(ISNA(VLOOKUP(B46,リスト!$J$7:$X$78,7,FALSE)),"",VLOOKUP(B46,リスト!$J$7:$X$78,7,FALSE)))</f>
        <v/>
      </c>
      <c r="K46" s="131" t="str">
        <f>IF(C46="","",IF(ISNA(VLOOKUP(B46,リスト!$J$7:$X$78,10,FALSE)),"",VLOOKUP(B46,リスト!$J$7:$X$78,10,FALSE)))</f>
        <v/>
      </c>
      <c r="L46" s="128" t="str">
        <f t="shared" si="0"/>
        <v/>
      </c>
      <c r="M46" s="129" t="str">
        <f>IF(C46="","",IF(ISNA(VLOOKUP(B46,リスト!$J$7:$X$78,11,FALSE)),"",VLOOKUP(B46,リスト!$J$7:$X$78,11,FALSE)))</f>
        <v/>
      </c>
    </row>
    <row r="47" spans="2:13" ht="15" customHeight="1">
      <c r="B47" s="127">
        <v>45</v>
      </c>
      <c r="C47" s="2" t="str">
        <f>IF(ISNA(VLOOKUP(B47,リスト!$J$7:$X$78,2,FALSE)),"",VLOOKUP(B47,リスト!$J$7:$X$78,2,FALSE))</f>
        <v/>
      </c>
      <c r="D47" s="127" t="str">
        <f>IF(C47="","",IF(ISNA(VLOOKUP(B47,リスト!$J$7:$X$78,3,FALSE)),"",VLOOKUP(B47,リスト!$J$7:$X$78,3,FALSE)))</f>
        <v/>
      </c>
      <c r="E47" s="127" t="str">
        <f>IF(B47="","",IF(ISNA(VLOOKUP(B47,リスト!$J$7:$X$78,4,FALSE)),"",VLOOKUP(B47,リスト!$J$7:$X$78,4,FALSE)))</f>
        <v xml:space="preserve">  </v>
      </c>
      <c r="F47" s="2" t="str">
        <f>IF(C47="","",IF(ISNA(VLOOKUP(B47,リスト!$J$7:$X$78,6,FALSE)),"",VLOOKUP(B47,リスト!$J$7:$X$78,6,FALSE)))</f>
        <v/>
      </c>
      <c r="G47" s="131" t="str">
        <f>IF(C47="","",IF(ISNA(VLOOKUP(B47,リスト!$J$7:$X$78,9,FALSE)),"",VLOOKUP(B47,リスト!$J$7:$X$78,9,FALSE)))</f>
        <v/>
      </c>
      <c r="H47" s="127" t="str">
        <f>IF(C47="","",IF(ISNA(VLOOKUP(B47,リスト!$J$7:$X$78,14,FALSE)),"",VLOOKUP(B47,リスト!$J$7:$X$78,14,FALSE)))</f>
        <v/>
      </c>
      <c r="I47" s="127" t="str">
        <f>IF(C47="","",IF(ISNA(VLOOKUP(B47,リスト!$J$7:$X$78,13,FALSE)),"",VLOOKUP(B47,リスト!$J$7:$X$78,13,FALSE)))</f>
        <v/>
      </c>
      <c r="J47" s="131" t="str">
        <f>IF(C47="","",IF(ISNA(VLOOKUP(B47,リスト!$J$7:$X$78,7,FALSE)),"",VLOOKUP(B47,リスト!$J$7:$X$78,7,FALSE)))</f>
        <v/>
      </c>
      <c r="K47" s="131" t="str">
        <f>IF(C47="","",IF(ISNA(VLOOKUP(B47,リスト!$J$7:$X$78,10,FALSE)),"",VLOOKUP(B47,リスト!$J$7:$X$78,10,FALSE)))</f>
        <v/>
      </c>
      <c r="L47" s="128" t="str">
        <f t="shared" si="0"/>
        <v/>
      </c>
      <c r="M47" s="129" t="str">
        <f>IF(C47="","",IF(ISNA(VLOOKUP(B47,リスト!$J$7:$X$78,11,FALSE)),"",VLOOKUP(B47,リスト!$J$7:$X$78,11,FALSE)))</f>
        <v/>
      </c>
    </row>
    <row r="48" spans="2:13" ht="15" customHeight="1">
      <c r="B48" s="127">
        <v>46</v>
      </c>
      <c r="C48" s="2" t="str">
        <f>IF(ISNA(VLOOKUP(B48,リスト!$J$7:$X$78,2,FALSE)),"",VLOOKUP(B48,リスト!$J$7:$X$78,2,FALSE))</f>
        <v/>
      </c>
      <c r="D48" s="127" t="str">
        <f>IF(C48="","",IF(ISNA(VLOOKUP(B48,リスト!$J$7:$X$78,3,FALSE)),"",VLOOKUP(B48,リスト!$J$7:$X$78,3,FALSE)))</f>
        <v/>
      </c>
      <c r="E48" s="127" t="str">
        <f>IF(B48="","",IF(ISNA(VLOOKUP(B48,リスト!$J$7:$X$78,4,FALSE)),"",VLOOKUP(B48,リスト!$J$7:$X$78,4,FALSE)))</f>
        <v xml:space="preserve">  </v>
      </c>
      <c r="F48" s="2" t="str">
        <f>IF(C48="","",IF(ISNA(VLOOKUP(B48,リスト!$J$7:$X$78,6,FALSE)),"",VLOOKUP(B48,リスト!$J$7:$X$78,6,FALSE)))</f>
        <v/>
      </c>
      <c r="G48" s="131" t="str">
        <f>IF(C48="","",IF(ISNA(VLOOKUP(B48,リスト!$J$7:$X$78,9,FALSE)),"",VLOOKUP(B48,リスト!$J$7:$X$78,9,FALSE)))</f>
        <v/>
      </c>
      <c r="H48" s="127" t="str">
        <f>IF(C48="","",IF(ISNA(VLOOKUP(B48,リスト!$J$7:$X$78,14,FALSE)),"",VLOOKUP(B48,リスト!$J$7:$X$78,14,FALSE)))</f>
        <v/>
      </c>
      <c r="I48" s="127" t="str">
        <f>IF(C48="","",IF(ISNA(VLOOKUP(B48,リスト!$J$7:$X$78,13,FALSE)),"",VLOOKUP(B48,リスト!$J$7:$X$78,13,FALSE)))</f>
        <v/>
      </c>
      <c r="J48" s="131" t="str">
        <f>IF(C48="","",IF(ISNA(VLOOKUP(B48,リスト!$J$7:$X$78,7,FALSE)),"",VLOOKUP(B48,リスト!$J$7:$X$78,7,FALSE)))</f>
        <v/>
      </c>
      <c r="K48" s="131" t="str">
        <f>IF(C48="","",IF(ISNA(VLOOKUP(B48,リスト!$J$7:$X$78,10,FALSE)),"",VLOOKUP(B48,リスト!$J$7:$X$78,10,FALSE)))</f>
        <v/>
      </c>
      <c r="L48" s="128" t="str">
        <f t="shared" si="0"/>
        <v/>
      </c>
      <c r="M48" s="129" t="str">
        <f>IF(C48="","",IF(ISNA(VLOOKUP(B48,リスト!$J$7:$X$78,11,FALSE)),"",VLOOKUP(B48,リスト!$J$7:$X$78,11,FALSE)))</f>
        <v/>
      </c>
    </row>
    <row r="49" spans="2:13" ht="15" customHeight="1">
      <c r="B49" s="127">
        <v>47</v>
      </c>
      <c r="C49" s="2" t="str">
        <f>IF(ISNA(VLOOKUP(B49,リスト!$J$7:$X$78,2,FALSE)),"",VLOOKUP(B49,リスト!$J$7:$X$78,2,FALSE))</f>
        <v/>
      </c>
      <c r="D49" s="127" t="str">
        <f>IF(C49="","",IF(ISNA(VLOOKUP(B49,リスト!$J$7:$X$78,3,FALSE)),"",VLOOKUP(B49,リスト!$J$7:$X$78,3,FALSE)))</f>
        <v/>
      </c>
      <c r="E49" s="127" t="str">
        <f>IF(B49="","",IF(ISNA(VLOOKUP(B49,リスト!$J$7:$X$78,4,FALSE)),"",VLOOKUP(B49,リスト!$J$7:$X$78,4,FALSE)))</f>
        <v xml:space="preserve">  </v>
      </c>
      <c r="F49" s="2" t="str">
        <f>IF(C49="","",IF(ISNA(VLOOKUP(B49,リスト!$J$7:$X$78,6,FALSE)),"",VLOOKUP(B49,リスト!$J$7:$X$78,6,FALSE)))</f>
        <v/>
      </c>
      <c r="G49" s="131" t="str">
        <f>IF(C49="","",IF(ISNA(VLOOKUP(B49,リスト!$J$7:$X$78,9,FALSE)),"",VLOOKUP(B49,リスト!$J$7:$X$78,9,FALSE)))</f>
        <v/>
      </c>
      <c r="H49" s="127" t="str">
        <f>IF(C49="","",IF(ISNA(VLOOKUP(B49,リスト!$J$7:$X$78,14,FALSE)),"",VLOOKUP(B49,リスト!$J$7:$X$78,14,FALSE)))</f>
        <v/>
      </c>
      <c r="I49" s="127" t="str">
        <f>IF(C49="","",IF(ISNA(VLOOKUP(B49,リスト!$J$7:$X$78,13,FALSE)),"",VLOOKUP(B49,リスト!$J$7:$X$78,13,FALSE)))</f>
        <v/>
      </c>
      <c r="J49" s="131" t="str">
        <f>IF(C49="","",IF(ISNA(VLOOKUP(B49,リスト!$J$7:$X$78,7,FALSE)),"",VLOOKUP(B49,リスト!$J$7:$X$78,7,FALSE)))</f>
        <v/>
      </c>
      <c r="K49" s="131" t="str">
        <f>IF(C49="","",IF(ISNA(VLOOKUP(B49,リスト!$J$7:$X$78,10,FALSE)),"",VLOOKUP(B49,リスト!$J$7:$X$78,10,FALSE)))</f>
        <v/>
      </c>
      <c r="L49" s="128" t="str">
        <f t="shared" si="0"/>
        <v/>
      </c>
      <c r="M49" s="129" t="str">
        <f>IF(C49="","",IF(ISNA(VLOOKUP(B49,リスト!$J$7:$X$78,11,FALSE)),"",VLOOKUP(B49,リスト!$J$7:$X$78,11,FALSE)))</f>
        <v/>
      </c>
    </row>
    <row r="50" spans="2:13" ht="15" customHeight="1">
      <c r="B50" s="127">
        <v>48</v>
      </c>
      <c r="C50" s="2" t="str">
        <f>IF(ISNA(VLOOKUP(B50,リスト!$J$7:$X$78,2,FALSE)),"",VLOOKUP(B50,リスト!$J$7:$X$78,2,FALSE))</f>
        <v/>
      </c>
      <c r="D50" s="127" t="str">
        <f>IF(C50="","",IF(ISNA(VLOOKUP(B50,リスト!$J$7:$X$78,3,FALSE)),"",VLOOKUP(B50,リスト!$J$7:$X$78,3,FALSE)))</f>
        <v/>
      </c>
      <c r="E50" s="127" t="str">
        <f>IF(B50="","",IF(ISNA(VLOOKUP(B50,リスト!$J$7:$X$78,4,FALSE)),"",VLOOKUP(B50,リスト!$J$7:$X$78,4,FALSE)))</f>
        <v xml:space="preserve">  </v>
      </c>
      <c r="F50" s="2" t="str">
        <f>IF(C50="","",IF(ISNA(VLOOKUP(B50,リスト!$J$7:$X$78,6,FALSE)),"",VLOOKUP(B50,リスト!$J$7:$X$78,6,FALSE)))</f>
        <v/>
      </c>
      <c r="G50" s="131" t="str">
        <f>IF(C50="","",IF(ISNA(VLOOKUP(B50,リスト!$J$7:$X$78,9,FALSE)),"",VLOOKUP(B50,リスト!$J$7:$X$78,9,FALSE)))</f>
        <v/>
      </c>
      <c r="H50" s="127" t="str">
        <f>IF(C50="","",IF(ISNA(VLOOKUP(B50,リスト!$J$7:$X$78,14,FALSE)),"",VLOOKUP(B50,リスト!$J$7:$X$78,14,FALSE)))</f>
        <v/>
      </c>
      <c r="I50" s="127" t="str">
        <f>IF(C50="","",IF(ISNA(VLOOKUP(B50,リスト!$J$7:$X$78,13,FALSE)),"",VLOOKUP(B50,リスト!$J$7:$X$78,13,FALSE)))</f>
        <v/>
      </c>
      <c r="J50" s="131" t="str">
        <f>IF(C50="","",IF(ISNA(VLOOKUP(B50,リスト!$J$7:$X$78,7,FALSE)),"",VLOOKUP(B50,リスト!$J$7:$X$78,7,FALSE)))</f>
        <v/>
      </c>
      <c r="K50" s="131" t="str">
        <f>IF(C50="","",IF(ISNA(VLOOKUP(B50,リスト!$J$7:$X$78,10,FALSE)),"",VLOOKUP(B50,リスト!$J$7:$X$78,10,FALSE)))</f>
        <v/>
      </c>
      <c r="L50" s="128" t="str">
        <f t="shared" si="0"/>
        <v/>
      </c>
      <c r="M50" s="129" t="str">
        <f>IF(C50="","",IF(ISNA(VLOOKUP(B50,リスト!$J$7:$X$78,11,FALSE)),"",VLOOKUP(B50,リスト!$J$7:$X$78,11,FALSE)))</f>
        <v/>
      </c>
    </row>
    <row r="51" spans="2:13" ht="15" customHeight="1">
      <c r="B51" s="127">
        <v>49</v>
      </c>
      <c r="C51" s="2" t="str">
        <f>IF(ISNA(VLOOKUP(B51,リスト!$J$7:$X$78,2,FALSE)),"",VLOOKUP(B51,リスト!$J$7:$X$78,2,FALSE))</f>
        <v/>
      </c>
      <c r="D51" s="127" t="str">
        <f>IF(C51="","",IF(ISNA(VLOOKUP(B51,リスト!$J$7:$X$78,3,FALSE)),"",VLOOKUP(B51,リスト!$J$7:$X$78,3,FALSE)))</f>
        <v/>
      </c>
      <c r="E51" s="127" t="str">
        <f>IF(B51="","",IF(ISNA(VLOOKUP(B51,リスト!$J$7:$X$78,4,FALSE)),"",VLOOKUP(B51,リスト!$J$7:$X$78,4,FALSE)))</f>
        <v xml:space="preserve">  </v>
      </c>
      <c r="F51" s="2" t="str">
        <f>IF(C51="","",IF(ISNA(VLOOKUP(B51,リスト!$J$7:$X$78,6,FALSE)),"",VLOOKUP(B51,リスト!$J$7:$X$78,6,FALSE)))</f>
        <v/>
      </c>
      <c r="G51" s="131" t="str">
        <f>IF(C51="","",IF(ISNA(VLOOKUP(B51,リスト!$J$7:$X$78,9,FALSE)),"",VLOOKUP(B51,リスト!$J$7:$X$78,9,FALSE)))</f>
        <v/>
      </c>
      <c r="H51" s="127" t="str">
        <f>IF(C51="","",IF(ISNA(VLOOKUP(B51,リスト!$J$7:$X$78,14,FALSE)),"",VLOOKUP(B51,リスト!$J$7:$X$78,14,FALSE)))</f>
        <v/>
      </c>
      <c r="I51" s="127" t="str">
        <f>IF(C51="","",IF(ISNA(VLOOKUP(B51,リスト!$J$7:$X$78,13,FALSE)),"",VLOOKUP(B51,リスト!$J$7:$X$78,13,FALSE)))</f>
        <v/>
      </c>
      <c r="J51" s="131" t="str">
        <f>IF(C51="","",IF(ISNA(VLOOKUP(B51,リスト!$J$7:$X$78,7,FALSE)),"",VLOOKUP(B51,リスト!$J$7:$X$78,7,FALSE)))</f>
        <v/>
      </c>
      <c r="K51" s="131" t="str">
        <f>IF(C51="","",IF(ISNA(VLOOKUP(B51,リスト!$J$7:$X$78,10,FALSE)),"",VLOOKUP(B51,リスト!$J$7:$X$78,10,FALSE)))</f>
        <v/>
      </c>
      <c r="L51" s="128" t="str">
        <f t="shared" si="0"/>
        <v/>
      </c>
      <c r="M51" s="129" t="str">
        <f>IF(C51="","",IF(ISNA(VLOOKUP(B51,リスト!$J$7:$X$78,11,FALSE)),"",VLOOKUP(B51,リスト!$J$7:$X$78,11,FALSE)))</f>
        <v/>
      </c>
    </row>
    <row r="52" spans="2:13" ht="15" customHeight="1">
      <c r="B52" s="127">
        <v>50</v>
      </c>
      <c r="C52" s="2" t="str">
        <f>IF(ISNA(VLOOKUP(B52,リスト!$J$7:$X$78,2,FALSE)),"",VLOOKUP(B52,リスト!$J$7:$X$78,2,FALSE))</f>
        <v/>
      </c>
      <c r="D52" s="127" t="str">
        <f>IF(C52="","",IF(ISNA(VLOOKUP(B52,リスト!$J$7:$X$78,3,FALSE)),"",VLOOKUP(B52,リスト!$J$7:$X$78,3,FALSE)))</f>
        <v/>
      </c>
      <c r="E52" s="127" t="str">
        <f>IF(B52="","",IF(ISNA(VLOOKUP(B52,リスト!$J$7:$X$78,4,FALSE)),"",VLOOKUP(B52,リスト!$J$7:$X$78,4,FALSE)))</f>
        <v xml:space="preserve">  </v>
      </c>
      <c r="F52" s="2" t="str">
        <f>IF(C52="","",IF(ISNA(VLOOKUP(B52,リスト!$J$7:$X$78,6,FALSE)),"",VLOOKUP(B52,リスト!$J$7:$X$78,6,FALSE)))</f>
        <v/>
      </c>
      <c r="G52" s="131" t="str">
        <f>IF(C52="","",IF(ISNA(VLOOKUP(B52,リスト!$J$7:$X$78,9,FALSE)),"",VLOOKUP(B52,リスト!$J$7:$X$78,9,FALSE)))</f>
        <v/>
      </c>
      <c r="H52" s="127" t="str">
        <f>IF(C52="","",IF(ISNA(VLOOKUP(B52,リスト!$J$7:$X$78,14,FALSE)),"",VLOOKUP(B52,リスト!$J$7:$X$78,14,FALSE)))</f>
        <v/>
      </c>
      <c r="I52" s="127" t="str">
        <f>IF(C52="","",IF(ISNA(VLOOKUP(B52,リスト!$J$7:$X$78,13,FALSE)),"",VLOOKUP(B52,リスト!$J$7:$X$78,13,FALSE)))</f>
        <v/>
      </c>
      <c r="J52" s="131" t="str">
        <f>IF(C52="","",IF(ISNA(VLOOKUP(B52,リスト!$J$7:$X$78,7,FALSE)),"",VLOOKUP(B52,リスト!$J$7:$X$78,7,FALSE)))</f>
        <v/>
      </c>
      <c r="K52" s="131" t="str">
        <f>IF(C52="","",IF(ISNA(VLOOKUP(B52,リスト!$J$7:$X$78,10,FALSE)),"",VLOOKUP(B52,リスト!$J$7:$X$78,10,FALSE)))</f>
        <v/>
      </c>
      <c r="L52" s="128" t="str">
        <f t="shared" si="0"/>
        <v/>
      </c>
      <c r="M52" s="129" t="str">
        <f>IF(C52="","",IF(ISNA(VLOOKUP(B52,リスト!$J$7:$X$78,11,FALSE)),"",VLOOKUP(B52,リスト!$J$7:$X$78,11,FALSE)))</f>
        <v/>
      </c>
    </row>
    <row r="53" spans="2:13" ht="15" customHeight="1">
      <c r="B53" s="127">
        <v>51</v>
      </c>
      <c r="C53" s="2" t="str">
        <f>IF(ISNA(VLOOKUP(B53,リスト!$J$7:$X$78,2,FALSE)),"",VLOOKUP(B53,リスト!$J$7:$X$78,2,FALSE))</f>
        <v/>
      </c>
      <c r="D53" s="127" t="str">
        <f>IF(C53="","",IF(ISNA(VLOOKUP(B53,リスト!$J$7:$X$78,3,FALSE)),"",VLOOKUP(B53,リスト!$J$7:$X$78,3,FALSE)))</f>
        <v/>
      </c>
      <c r="E53" s="127" t="str">
        <f>IF(B53="","",IF(ISNA(VLOOKUP(B53,リスト!$J$7:$X$78,4,FALSE)),"",VLOOKUP(B53,リスト!$J$7:$X$78,4,FALSE)))</f>
        <v xml:space="preserve">  </v>
      </c>
      <c r="F53" s="2" t="str">
        <f>IF(C53="","",IF(ISNA(VLOOKUP(B53,リスト!$J$7:$X$78,6,FALSE)),"",VLOOKUP(B53,リスト!$J$7:$X$78,6,FALSE)))</f>
        <v/>
      </c>
      <c r="G53" s="131" t="str">
        <f>IF(C53="","",IF(ISNA(VLOOKUP(B53,リスト!$J$7:$X$78,9,FALSE)),"",VLOOKUP(B53,リスト!$J$7:$X$78,9,FALSE)))</f>
        <v/>
      </c>
      <c r="H53" s="127" t="str">
        <f>IF(C53="","",IF(ISNA(VLOOKUP(B53,リスト!$J$7:$X$78,14,FALSE)),"",VLOOKUP(B53,リスト!$J$7:$X$78,14,FALSE)))</f>
        <v/>
      </c>
      <c r="I53" s="127" t="str">
        <f>IF(C53="","",IF(ISNA(VLOOKUP(B53,リスト!$J$7:$X$78,13,FALSE)),"",VLOOKUP(B53,リスト!$J$7:$X$78,13,FALSE)))</f>
        <v/>
      </c>
      <c r="J53" s="131" t="str">
        <f>IF(C53="","",IF(ISNA(VLOOKUP(B53,リスト!$J$7:$X$78,7,FALSE)),"",VLOOKUP(B53,リスト!$J$7:$X$78,7,FALSE)))</f>
        <v/>
      </c>
      <c r="K53" s="131" t="str">
        <f>IF(C53="","",IF(ISNA(VLOOKUP(B53,リスト!$J$7:$X$78,10,FALSE)),"",VLOOKUP(B53,リスト!$J$7:$X$78,10,FALSE)))</f>
        <v/>
      </c>
      <c r="L53" s="128" t="str">
        <f t="shared" si="0"/>
        <v/>
      </c>
      <c r="M53" s="129" t="str">
        <f>IF(C53="","",IF(ISNA(VLOOKUP(B53,リスト!$J$7:$X$78,11,FALSE)),"",VLOOKUP(B53,リスト!$J$7:$X$78,11,FALSE)))</f>
        <v/>
      </c>
    </row>
    <row r="54" spans="2:13" ht="15" customHeight="1">
      <c r="B54" s="127">
        <v>52</v>
      </c>
      <c r="C54" s="2" t="str">
        <f>IF(ISNA(VLOOKUP(B54,リスト!$J$7:$X$78,2,FALSE)),"",VLOOKUP(B54,リスト!$J$7:$X$78,2,FALSE))</f>
        <v/>
      </c>
      <c r="D54" s="127" t="str">
        <f>IF(C54="","",IF(ISNA(VLOOKUP(B54,リスト!$J$7:$X$78,3,FALSE)),"",VLOOKUP(B54,リスト!$J$7:$X$78,3,FALSE)))</f>
        <v/>
      </c>
      <c r="E54" s="127" t="str">
        <f>IF(B54="","",IF(ISNA(VLOOKUP(B54,リスト!$J$7:$X$78,4,FALSE)),"",VLOOKUP(B54,リスト!$J$7:$X$78,4,FALSE)))</f>
        <v xml:space="preserve">  </v>
      </c>
      <c r="F54" s="2" t="str">
        <f>IF(C54="","",IF(ISNA(VLOOKUP(B54,リスト!$J$7:$X$78,6,FALSE)),"",VLOOKUP(B54,リスト!$J$7:$X$78,6,FALSE)))</f>
        <v/>
      </c>
      <c r="G54" s="131" t="str">
        <f>IF(C54="","",IF(ISNA(VLOOKUP(B54,リスト!$J$7:$X$78,9,FALSE)),"",VLOOKUP(B54,リスト!$J$7:$X$78,9,FALSE)))</f>
        <v/>
      </c>
      <c r="H54" s="127" t="str">
        <f>IF(C54="","",IF(ISNA(VLOOKUP(B54,リスト!$J$7:$X$78,14,FALSE)),"",VLOOKUP(B54,リスト!$J$7:$X$78,14,FALSE)))</f>
        <v/>
      </c>
      <c r="I54" s="127" t="str">
        <f>IF(C54="","",IF(ISNA(VLOOKUP(B54,リスト!$J$7:$X$78,13,FALSE)),"",VLOOKUP(B54,リスト!$J$7:$X$78,13,FALSE)))</f>
        <v/>
      </c>
      <c r="J54" s="131" t="str">
        <f>IF(C54="","",IF(ISNA(VLOOKUP(B54,リスト!$J$7:$X$78,7,FALSE)),"",VLOOKUP(B54,リスト!$J$7:$X$78,7,FALSE)))</f>
        <v/>
      </c>
      <c r="K54" s="131" t="str">
        <f>IF(C54="","",IF(ISNA(VLOOKUP(B54,リスト!$J$7:$X$78,10,FALSE)),"",VLOOKUP(B54,リスト!$J$7:$X$78,10,FALSE)))</f>
        <v/>
      </c>
      <c r="L54" s="128" t="str">
        <f t="shared" si="0"/>
        <v/>
      </c>
      <c r="M54" s="129" t="str">
        <f>IF(C54="","",IF(ISNA(VLOOKUP(B54,リスト!$J$7:$X$78,11,FALSE)),"",VLOOKUP(B54,リスト!$J$7:$X$78,11,FALSE)))</f>
        <v/>
      </c>
    </row>
    <row r="55" spans="2:13" ht="15" customHeight="1">
      <c r="B55" s="127">
        <v>53</v>
      </c>
      <c r="C55" s="2" t="str">
        <f>IF(ISNA(VLOOKUP(B55,リスト!$J$7:$X$78,2,FALSE)),"",VLOOKUP(B55,リスト!$J$7:$X$78,2,FALSE))</f>
        <v/>
      </c>
      <c r="D55" s="127" t="str">
        <f>IF(C55="","",IF(ISNA(VLOOKUP(B55,リスト!$J$7:$X$78,3,FALSE)),"",VLOOKUP(B55,リスト!$J$7:$X$78,3,FALSE)))</f>
        <v/>
      </c>
      <c r="E55" s="127" t="str">
        <f>IF(B55="","",IF(ISNA(VLOOKUP(B55,リスト!$J$7:$X$78,4,FALSE)),"",VLOOKUP(B55,リスト!$J$7:$X$78,4,FALSE)))</f>
        <v xml:space="preserve">  </v>
      </c>
      <c r="F55" s="2" t="str">
        <f>IF(C55="","",IF(ISNA(VLOOKUP(B55,リスト!$J$7:$X$78,6,FALSE)),"",VLOOKUP(B55,リスト!$J$7:$X$78,6,FALSE)))</f>
        <v/>
      </c>
      <c r="G55" s="131" t="str">
        <f>IF(C55="","",IF(ISNA(VLOOKUP(B55,リスト!$J$7:$X$78,9,FALSE)),"",VLOOKUP(B55,リスト!$J$7:$X$78,9,FALSE)))</f>
        <v/>
      </c>
      <c r="H55" s="127" t="str">
        <f>IF(C55="","",IF(ISNA(VLOOKUP(B55,リスト!$J$7:$X$78,14,FALSE)),"",VLOOKUP(B55,リスト!$J$7:$X$78,14,FALSE)))</f>
        <v/>
      </c>
      <c r="I55" s="127" t="str">
        <f>IF(C55="","",IF(ISNA(VLOOKUP(B55,リスト!$J$7:$X$78,13,FALSE)),"",VLOOKUP(B55,リスト!$J$7:$X$78,13,FALSE)))</f>
        <v/>
      </c>
      <c r="J55" s="131" t="str">
        <f>IF(C55="","",IF(ISNA(VLOOKUP(B55,リスト!$J$7:$X$78,7,FALSE)),"",VLOOKUP(B55,リスト!$J$7:$X$78,7,FALSE)))</f>
        <v/>
      </c>
      <c r="K55" s="131" t="str">
        <f>IF(C55="","",IF(ISNA(VLOOKUP(B55,リスト!$J$7:$X$78,10,FALSE)),"",VLOOKUP(B55,リスト!$J$7:$X$78,10,FALSE)))</f>
        <v/>
      </c>
      <c r="L55" s="128" t="str">
        <f t="shared" si="0"/>
        <v/>
      </c>
      <c r="M55" s="129" t="str">
        <f>IF(C55="","",IF(ISNA(VLOOKUP(B55,リスト!$J$7:$X$78,11,FALSE)),"",VLOOKUP(B55,リスト!$J$7:$X$78,11,FALSE)))</f>
        <v/>
      </c>
    </row>
    <row r="56" spans="2:13" ht="15" customHeight="1">
      <c r="B56" s="127">
        <v>54</v>
      </c>
      <c r="C56" s="2" t="str">
        <f>IF(ISNA(VLOOKUP(B56,リスト!$J$7:$X$78,2,FALSE)),"",VLOOKUP(B56,リスト!$J$7:$X$78,2,FALSE))</f>
        <v/>
      </c>
      <c r="D56" s="127" t="str">
        <f>IF(C56="","",IF(ISNA(VLOOKUP(B56,リスト!$J$7:$X$78,3,FALSE)),"",VLOOKUP(B56,リスト!$J$7:$X$78,3,FALSE)))</f>
        <v/>
      </c>
      <c r="E56" s="127" t="str">
        <f>IF(B56="","",IF(ISNA(VLOOKUP(B56,リスト!$J$7:$X$78,4,FALSE)),"",VLOOKUP(B56,リスト!$J$7:$X$78,4,FALSE)))</f>
        <v xml:space="preserve">  </v>
      </c>
      <c r="F56" s="2" t="str">
        <f>IF(C56="","",IF(ISNA(VLOOKUP(B56,リスト!$J$7:$X$78,6,FALSE)),"",VLOOKUP(B56,リスト!$J$7:$X$78,6,FALSE)))</f>
        <v/>
      </c>
      <c r="G56" s="131" t="str">
        <f>IF(C56="","",IF(ISNA(VLOOKUP(B56,リスト!$J$7:$X$78,9,FALSE)),"",VLOOKUP(B56,リスト!$J$7:$X$78,9,FALSE)))</f>
        <v/>
      </c>
      <c r="H56" s="127" t="str">
        <f>IF(C56="","",IF(ISNA(VLOOKUP(B56,リスト!$J$7:$X$78,14,FALSE)),"",VLOOKUP(B56,リスト!$J$7:$X$78,14,FALSE)))</f>
        <v/>
      </c>
      <c r="I56" s="127" t="str">
        <f>IF(C56="","",IF(ISNA(VLOOKUP(B56,リスト!$J$7:$X$78,13,FALSE)),"",VLOOKUP(B56,リスト!$J$7:$X$78,13,FALSE)))</f>
        <v/>
      </c>
      <c r="J56" s="131" t="str">
        <f>IF(C56="","",IF(ISNA(VLOOKUP(B56,リスト!$J$7:$X$78,7,FALSE)),"",VLOOKUP(B56,リスト!$J$7:$X$78,7,FALSE)))</f>
        <v/>
      </c>
      <c r="K56" s="131" t="str">
        <f>IF(C56="","",IF(ISNA(VLOOKUP(B56,リスト!$J$7:$X$78,10,FALSE)),"",VLOOKUP(B56,リスト!$J$7:$X$78,10,FALSE)))</f>
        <v/>
      </c>
      <c r="L56" s="128" t="str">
        <f t="shared" si="0"/>
        <v/>
      </c>
      <c r="M56" s="129" t="str">
        <f>IF(C56="","",IF(ISNA(VLOOKUP(B56,リスト!$J$7:$X$78,11,FALSE)),"",VLOOKUP(B56,リスト!$J$7:$X$78,11,FALSE)))</f>
        <v/>
      </c>
    </row>
    <row r="57" spans="2:13" ht="15" customHeight="1">
      <c r="B57" s="127">
        <v>55</v>
      </c>
      <c r="C57" s="2" t="str">
        <f>IF(ISNA(VLOOKUP(B57,リスト!$J$7:$X$78,2,FALSE)),"",VLOOKUP(B57,リスト!$J$7:$X$78,2,FALSE))</f>
        <v/>
      </c>
      <c r="D57" s="127" t="str">
        <f>IF(C57="","",IF(ISNA(VLOOKUP(B57,リスト!$J$7:$X$78,3,FALSE)),"",VLOOKUP(B57,リスト!$J$7:$X$78,3,FALSE)))</f>
        <v/>
      </c>
      <c r="E57" s="127" t="str">
        <f>IF(B57="","",IF(ISNA(VLOOKUP(B57,リスト!$J$7:$X$78,4,FALSE)),"",VLOOKUP(B57,リスト!$J$7:$X$78,4,FALSE)))</f>
        <v xml:space="preserve">  </v>
      </c>
      <c r="F57" s="2" t="str">
        <f>IF(C57="","",IF(ISNA(VLOOKUP(B57,リスト!$J$7:$X$78,6,FALSE)),"",VLOOKUP(B57,リスト!$J$7:$X$78,6,FALSE)))</f>
        <v/>
      </c>
      <c r="G57" s="131" t="str">
        <f>IF(C57="","",IF(ISNA(VLOOKUP(B57,リスト!$J$7:$X$78,9,FALSE)),"",VLOOKUP(B57,リスト!$J$7:$X$78,9,FALSE)))</f>
        <v/>
      </c>
      <c r="H57" s="127" t="str">
        <f>IF(C57="","",IF(ISNA(VLOOKUP(B57,リスト!$J$7:$X$78,14,FALSE)),"",VLOOKUP(B57,リスト!$J$7:$X$78,14,FALSE)))</f>
        <v/>
      </c>
      <c r="I57" s="127" t="str">
        <f>IF(C57="","",IF(ISNA(VLOOKUP(B57,リスト!$J$7:$X$78,13,FALSE)),"",VLOOKUP(B57,リスト!$J$7:$X$78,13,FALSE)))</f>
        <v/>
      </c>
      <c r="J57" s="131" t="str">
        <f>IF(C57="","",IF(ISNA(VLOOKUP(B57,リスト!$J$7:$X$78,7,FALSE)),"",VLOOKUP(B57,リスト!$J$7:$X$78,7,FALSE)))</f>
        <v/>
      </c>
      <c r="K57" s="131" t="str">
        <f>IF(C57="","",IF(ISNA(VLOOKUP(B57,リスト!$J$7:$X$78,10,FALSE)),"",VLOOKUP(B57,リスト!$J$7:$X$78,10,FALSE)))</f>
        <v/>
      </c>
      <c r="L57" s="128" t="str">
        <f t="shared" si="0"/>
        <v/>
      </c>
      <c r="M57" s="129" t="str">
        <f>IF(C57="","",IF(ISNA(VLOOKUP(B57,リスト!$J$7:$X$78,11,FALSE)),"",VLOOKUP(B57,リスト!$J$7:$X$78,11,FALSE)))</f>
        <v/>
      </c>
    </row>
    <row r="58" spans="2:13" ht="15" customHeight="1">
      <c r="B58" s="127">
        <v>56</v>
      </c>
      <c r="C58" s="2" t="str">
        <f>IF(ISNA(VLOOKUP(B58,リスト!$J$7:$X$78,2,FALSE)),"",VLOOKUP(B58,リスト!$J$7:$X$78,2,FALSE))</f>
        <v/>
      </c>
      <c r="D58" s="127" t="str">
        <f>IF(C58="","",IF(ISNA(VLOOKUP(B58,リスト!$J$7:$X$78,3,FALSE)),"",VLOOKUP(B58,リスト!$J$7:$X$78,3,FALSE)))</f>
        <v/>
      </c>
      <c r="E58" s="127" t="str">
        <f>IF(B58="","",IF(ISNA(VLOOKUP(B58,リスト!$J$7:$X$78,4,FALSE)),"",VLOOKUP(B58,リスト!$J$7:$X$78,4,FALSE)))</f>
        <v xml:space="preserve">  </v>
      </c>
      <c r="F58" s="2" t="str">
        <f>IF(C58="","",IF(ISNA(VLOOKUP(B58,リスト!$J$7:$X$78,6,FALSE)),"",VLOOKUP(B58,リスト!$J$7:$X$78,6,FALSE)))</f>
        <v/>
      </c>
      <c r="G58" s="131" t="str">
        <f>IF(C58="","",IF(ISNA(VLOOKUP(B58,リスト!$J$7:$X$78,9,FALSE)),"",VLOOKUP(B58,リスト!$J$7:$X$78,9,FALSE)))</f>
        <v/>
      </c>
      <c r="H58" s="127" t="str">
        <f>IF(C58="","",IF(ISNA(VLOOKUP(B58,リスト!$J$7:$X$78,14,FALSE)),"",VLOOKUP(B58,リスト!$J$7:$X$78,14,FALSE)))</f>
        <v/>
      </c>
      <c r="I58" s="127" t="str">
        <f>IF(C58="","",IF(ISNA(VLOOKUP(B58,リスト!$J$7:$X$78,13,FALSE)),"",VLOOKUP(B58,リスト!$J$7:$X$78,13,FALSE)))</f>
        <v/>
      </c>
      <c r="J58" s="131" t="str">
        <f>IF(C58="","",IF(ISNA(VLOOKUP(B58,リスト!$J$7:$X$78,7,FALSE)),"",VLOOKUP(B58,リスト!$J$7:$X$78,7,FALSE)))</f>
        <v/>
      </c>
      <c r="K58" s="131" t="str">
        <f>IF(C58="","",IF(ISNA(VLOOKUP(B58,リスト!$J$7:$X$78,10,FALSE)),"",VLOOKUP(B58,リスト!$J$7:$X$78,10,FALSE)))</f>
        <v/>
      </c>
      <c r="L58" s="128" t="str">
        <f t="shared" si="0"/>
        <v/>
      </c>
      <c r="M58" s="129" t="str">
        <f>IF(C58="","",IF(ISNA(VLOOKUP(B58,リスト!$J$7:$X$78,11,FALSE)),"",VLOOKUP(B58,リスト!$J$7:$X$78,11,FALSE)))</f>
        <v/>
      </c>
    </row>
    <row r="59" spans="2:13" ht="15" customHeight="1">
      <c r="B59" s="127">
        <v>57</v>
      </c>
      <c r="C59" s="2" t="str">
        <f>IF(ISNA(VLOOKUP(B59,リスト!$J$7:$X$78,2,FALSE)),"",VLOOKUP(B59,リスト!$J$7:$X$78,2,FALSE))</f>
        <v/>
      </c>
      <c r="D59" s="127" t="str">
        <f>IF(C59="","",IF(ISNA(VLOOKUP(B59,リスト!$J$7:$X$78,3,FALSE)),"",VLOOKUP(B59,リスト!$J$7:$X$78,3,FALSE)))</f>
        <v/>
      </c>
      <c r="E59" s="127" t="str">
        <f>IF(B59="","",IF(ISNA(VLOOKUP(B59,リスト!$J$7:$X$78,4,FALSE)),"",VLOOKUP(B59,リスト!$J$7:$X$78,4,FALSE)))</f>
        <v xml:space="preserve">  </v>
      </c>
      <c r="F59" s="2" t="str">
        <f>IF(C59="","",IF(ISNA(VLOOKUP(B59,リスト!$J$7:$X$78,6,FALSE)),"",VLOOKUP(B59,リスト!$J$7:$X$78,6,FALSE)))</f>
        <v/>
      </c>
      <c r="G59" s="131" t="str">
        <f>IF(C59="","",IF(ISNA(VLOOKUP(B59,リスト!$J$7:$X$78,9,FALSE)),"",VLOOKUP(B59,リスト!$J$7:$X$78,9,FALSE)))</f>
        <v/>
      </c>
      <c r="H59" s="127" t="str">
        <f>IF(C59="","",IF(ISNA(VLOOKUP(B59,リスト!$J$7:$X$78,14,FALSE)),"",VLOOKUP(B59,リスト!$J$7:$X$78,14,FALSE)))</f>
        <v/>
      </c>
      <c r="I59" s="127" t="str">
        <f>IF(C59="","",IF(ISNA(VLOOKUP(B59,リスト!$J$7:$X$78,13,FALSE)),"",VLOOKUP(B59,リスト!$J$7:$X$78,13,FALSE)))</f>
        <v/>
      </c>
      <c r="J59" s="131" t="str">
        <f>IF(C59="","",IF(ISNA(VLOOKUP(B59,リスト!$J$7:$X$78,7,FALSE)),"",VLOOKUP(B59,リスト!$J$7:$X$78,7,FALSE)))</f>
        <v/>
      </c>
      <c r="K59" s="131" t="str">
        <f>IF(C59="","",IF(ISNA(VLOOKUP(B59,リスト!$J$7:$X$78,10,FALSE)),"",VLOOKUP(B59,リスト!$J$7:$X$78,10,FALSE)))</f>
        <v/>
      </c>
      <c r="L59" s="128" t="str">
        <f t="shared" si="0"/>
        <v/>
      </c>
      <c r="M59" s="129" t="str">
        <f>IF(C59="","",IF(ISNA(VLOOKUP(B59,リスト!$J$7:$X$78,11,FALSE)),"",VLOOKUP(B59,リスト!$J$7:$X$78,11,FALSE)))</f>
        <v/>
      </c>
    </row>
    <row r="60" spans="2:13" ht="15" customHeight="1">
      <c r="B60" s="127">
        <v>58</v>
      </c>
      <c r="C60" s="2" t="str">
        <f>IF(ISNA(VLOOKUP(B60,リスト!$J$7:$X$78,2,FALSE)),"",VLOOKUP(B60,リスト!$J$7:$X$78,2,FALSE))</f>
        <v/>
      </c>
      <c r="D60" s="127" t="str">
        <f>IF(C60="","",IF(ISNA(VLOOKUP(B60,リスト!$J$7:$X$78,3,FALSE)),"",VLOOKUP(B60,リスト!$J$7:$X$78,3,FALSE)))</f>
        <v/>
      </c>
      <c r="E60" s="127" t="str">
        <f>IF(B60="","",IF(ISNA(VLOOKUP(B60,リスト!$J$7:$X$78,4,FALSE)),"",VLOOKUP(B60,リスト!$J$7:$X$78,4,FALSE)))</f>
        <v xml:space="preserve">  </v>
      </c>
      <c r="F60" s="2" t="str">
        <f>IF(C60="","",IF(ISNA(VLOOKUP(B60,リスト!$J$7:$X$78,6,FALSE)),"",VLOOKUP(B60,リスト!$J$7:$X$78,6,FALSE)))</f>
        <v/>
      </c>
      <c r="G60" s="131" t="str">
        <f>IF(C60="","",IF(ISNA(VLOOKUP(B60,リスト!$J$7:$X$78,9,FALSE)),"",VLOOKUP(B60,リスト!$J$7:$X$78,9,FALSE)))</f>
        <v/>
      </c>
      <c r="H60" s="127" t="str">
        <f>IF(C60="","",IF(ISNA(VLOOKUP(B60,リスト!$J$7:$X$78,14,FALSE)),"",VLOOKUP(B60,リスト!$J$7:$X$78,14,FALSE)))</f>
        <v/>
      </c>
      <c r="I60" s="127" t="str">
        <f>IF(C60="","",IF(ISNA(VLOOKUP(B60,リスト!$J$7:$X$78,13,FALSE)),"",VLOOKUP(B60,リスト!$J$7:$X$78,13,FALSE)))</f>
        <v/>
      </c>
      <c r="J60" s="131" t="str">
        <f>IF(C60="","",IF(ISNA(VLOOKUP(B60,リスト!$J$7:$X$78,7,FALSE)),"",VLOOKUP(B60,リスト!$J$7:$X$78,7,FALSE)))</f>
        <v/>
      </c>
      <c r="K60" s="131" t="str">
        <f>IF(C60="","",IF(ISNA(VLOOKUP(B60,リスト!$J$7:$X$78,10,FALSE)),"",VLOOKUP(B60,リスト!$J$7:$X$78,10,FALSE)))</f>
        <v/>
      </c>
      <c r="L60" s="128" t="str">
        <f t="shared" si="0"/>
        <v/>
      </c>
      <c r="M60" s="129" t="str">
        <f>IF(C60="","",IF(ISNA(VLOOKUP(B60,リスト!$J$7:$X$78,11,FALSE)),"",VLOOKUP(B60,リスト!$J$7:$X$78,11,FALSE)))</f>
        <v/>
      </c>
    </row>
    <row r="61" spans="2:13" ht="15" customHeight="1">
      <c r="B61" s="127">
        <v>59</v>
      </c>
      <c r="C61" s="2" t="str">
        <f>IF(ISNA(VLOOKUP(B61,リスト!$J$7:$X$78,2,FALSE)),"",VLOOKUP(B61,リスト!$J$7:$X$78,2,FALSE))</f>
        <v/>
      </c>
      <c r="D61" s="127" t="str">
        <f>IF(C61="","",IF(ISNA(VLOOKUP(B61,リスト!$J$7:$X$78,3,FALSE)),"",VLOOKUP(B61,リスト!$J$7:$X$78,3,FALSE)))</f>
        <v/>
      </c>
      <c r="E61" s="127" t="str">
        <f>IF(B61="","",IF(ISNA(VLOOKUP(B61,リスト!$J$7:$X$78,4,FALSE)),"",VLOOKUP(B61,リスト!$J$7:$X$78,4,FALSE)))</f>
        <v xml:space="preserve">  </v>
      </c>
      <c r="F61" s="2" t="str">
        <f>IF(C61="","",IF(ISNA(VLOOKUP(B61,リスト!$J$7:$X$78,6,FALSE)),"",VLOOKUP(B61,リスト!$J$7:$X$78,6,FALSE)))</f>
        <v/>
      </c>
      <c r="G61" s="131" t="str">
        <f>IF(C61="","",IF(ISNA(VLOOKUP(B61,リスト!$J$7:$X$78,9,FALSE)),"",VLOOKUP(B61,リスト!$J$7:$X$78,9,FALSE)))</f>
        <v/>
      </c>
      <c r="H61" s="127" t="str">
        <f>IF(C61="","",IF(ISNA(VLOOKUP(B61,リスト!$J$7:$X$78,14,FALSE)),"",VLOOKUP(B61,リスト!$J$7:$X$78,14,FALSE)))</f>
        <v/>
      </c>
      <c r="I61" s="127" t="str">
        <f>IF(C61="","",IF(ISNA(VLOOKUP(B61,リスト!$J$7:$X$78,13,FALSE)),"",VLOOKUP(B61,リスト!$J$7:$X$78,13,FALSE)))</f>
        <v/>
      </c>
      <c r="J61" s="131" t="str">
        <f>IF(C61="","",IF(ISNA(VLOOKUP(B61,リスト!$J$7:$X$78,7,FALSE)),"",VLOOKUP(B61,リスト!$J$7:$X$78,7,FALSE)))</f>
        <v/>
      </c>
      <c r="K61" s="131" t="str">
        <f>IF(C61="","",IF(ISNA(VLOOKUP(B61,リスト!$J$7:$X$78,10,FALSE)),"",VLOOKUP(B61,リスト!$J$7:$X$78,10,FALSE)))</f>
        <v/>
      </c>
      <c r="L61" s="128" t="str">
        <f t="shared" si="0"/>
        <v/>
      </c>
      <c r="M61" s="129" t="str">
        <f>IF(C61="","",IF(ISNA(VLOOKUP(B61,リスト!$J$7:$X$78,11,FALSE)),"",VLOOKUP(B61,リスト!$J$7:$X$78,11,FALSE)))</f>
        <v/>
      </c>
    </row>
    <row r="62" spans="2:13" ht="15" customHeight="1">
      <c r="B62" s="127">
        <v>60</v>
      </c>
      <c r="C62" s="2" t="str">
        <f>IF(ISNA(VLOOKUP(B62,リスト!$J$7:$X$78,2,FALSE)),"",VLOOKUP(B62,リスト!$J$7:$X$78,2,FALSE))</f>
        <v/>
      </c>
      <c r="D62" s="127" t="str">
        <f>IF(C62="","",IF(ISNA(VLOOKUP(B62,リスト!$J$7:$X$78,3,FALSE)),"",VLOOKUP(B62,リスト!$J$7:$X$78,3,FALSE)))</f>
        <v/>
      </c>
      <c r="E62" s="127" t="str">
        <f>IF(B62="","",IF(ISNA(VLOOKUP(B62,リスト!$J$7:$X$78,4,FALSE)),"",VLOOKUP(B62,リスト!$J$7:$X$78,4,FALSE)))</f>
        <v xml:space="preserve">  </v>
      </c>
      <c r="F62" s="2" t="str">
        <f>IF(C62="","",IF(ISNA(VLOOKUP(B62,リスト!$J$7:$X$78,6,FALSE)),"",VLOOKUP(B62,リスト!$J$7:$X$78,6,FALSE)))</f>
        <v/>
      </c>
      <c r="G62" s="131" t="str">
        <f>IF(C62="","",IF(ISNA(VLOOKUP(B62,リスト!$J$7:$X$78,9,FALSE)),"",VLOOKUP(B62,リスト!$J$7:$X$78,9,FALSE)))</f>
        <v/>
      </c>
      <c r="H62" s="127" t="str">
        <f>IF(C62="","",IF(ISNA(VLOOKUP(B62,リスト!$J$7:$X$78,14,FALSE)),"",VLOOKUP(B62,リスト!$J$7:$X$78,14,FALSE)))</f>
        <v/>
      </c>
      <c r="I62" s="127" t="str">
        <f>IF(C62="","",IF(ISNA(VLOOKUP(B62,リスト!$J$7:$X$78,13,FALSE)),"",VLOOKUP(B62,リスト!$J$7:$X$78,13,FALSE)))</f>
        <v/>
      </c>
      <c r="J62" s="131" t="str">
        <f>IF(C62="","",IF(ISNA(VLOOKUP(B62,リスト!$J$7:$X$78,7,FALSE)),"",VLOOKUP(B62,リスト!$J$7:$X$78,7,FALSE)))</f>
        <v/>
      </c>
      <c r="K62" s="131" t="str">
        <f>IF(C62="","",IF(ISNA(VLOOKUP(B62,リスト!$J$7:$X$78,10,FALSE)),"",VLOOKUP(B62,リスト!$J$7:$X$78,10,FALSE)))</f>
        <v/>
      </c>
      <c r="L62" s="128" t="str">
        <f t="shared" si="0"/>
        <v/>
      </c>
      <c r="M62" s="129" t="str">
        <f>IF(C62="","",IF(ISNA(VLOOKUP(B62,リスト!$J$7:$X$78,11,FALSE)),"",VLOOKUP(B62,リスト!$J$7:$X$78,11,FALSE)))</f>
        <v/>
      </c>
    </row>
    <row r="63" spans="2:13" ht="15" customHeight="1">
      <c r="B63" s="127">
        <v>61</v>
      </c>
      <c r="C63" s="2" t="str">
        <f>IF(ISNA(VLOOKUP(B63,リスト!$J$7:$X$78,2,FALSE)),"",VLOOKUP(B63,リスト!$J$7:$X$78,2,FALSE))</f>
        <v/>
      </c>
      <c r="D63" s="127" t="str">
        <f>IF(C63="","",IF(ISNA(VLOOKUP(B63,リスト!$J$7:$X$78,3,FALSE)),"",VLOOKUP(B63,リスト!$J$7:$X$78,3,FALSE)))</f>
        <v/>
      </c>
      <c r="E63" s="127" t="str">
        <f>IF(B63="","",IF(ISNA(VLOOKUP(B63,リスト!$J$7:$X$78,4,FALSE)),"",VLOOKUP(B63,リスト!$J$7:$X$78,4,FALSE)))</f>
        <v xml:space="preserve">  </v>
      </c>
      <c r="F63" s="2" t="str">
        <f>IF(C63="","",IF(ISNA(VLOOKUP(B63,リスト!$J$7:$X$78,6,FALSE)),"",VLOOKUP(B63,リスト!$J$7:$X$78,6,FALSE)))</f>
        <v/>
      </c>
      <c r="G63" s="131" t="str">
        <f>IF(C63="","",IF(ISNA(VLOOKUP(B63,リスト!$J$7:$X$78,9,FALSE)),"",VLOOKUP(B63,リスト!$J$7:$X$78,9,FALSE)))</f>
        <v/>
      </c>
      <c r="H63" s="127" t="str">
        <f>IF(C63="","",IF(ISNA(VLOOKUP(B63,リスト!$J$7:$X$78,14,FALSE)),"",VLOOKUP(B63,リスト!$J$7:$X$78,14,FALSE)))</f>
        <v/>
      </c>
      <c r="I63" s="127" t="str">
        <f>IF(C63="","",IF(ISNA(VLOOKUP(B63,リスト!$J$7:$X$78,13,FALSE)),"",VLOOKUP(B63,リスト!$J$7:$X$78,13,FALSE)))</f>
        <v/>
      </c>
      <c r="J63" s="131" t="str">
        <f>IF(C63="","",IF(ISNA(VLOOKUP(B63,リスト!$J$7:$X$78,7,FALSE)),"",VLOOKUP(B63,リスト!$J$7:$X$78,7,FALSE)))</f>
        <v/>
      </c>
      <c r="K63" s="131" t="str">
        <f>IF(C63="","",IF(ISNA(VLOOKUP(B63,リスト!$J$7:$X$78,10,FALSE)),"",VLOOKUP(B63,リスト!$J$7:$X$78,10,FALSE)))</f>
        <v/>
      </c>
      <c r="L63" s="128" t="str">
        <f t="shared" si="0"/>
        <v/>
      </c>
      <c r="M63" s="129" t="str">
        <f>IF(C63="","",IF(ISNA(VLOOKUP(B63,リスト!$J$7:$X$78,11,FALSE)),"",VLOOKUP(B63,リスト!$J$7:$X$78,11,FALSE)))</f>
        <v/>
      </c>
    </row>
    <row r="64" spans="2:13" ht="15" customHeight="1">
      <c r="B64" s="127">
        <v>62</v>
      </c>
      <c r="C64" s="2" t="str">
        <f>IF(ISNA(VLOOKUP(B64,リスト!$J$7:$X$78,2,FALSE)),"",VLOOKUP(B64,リスト!$J$7:$X$78,2,FALSE))</f>
        <v/>
      </c>
      <c r="D64" s="127" t="str">
        <f>IF(C64="","",IF(ISNA(VLOOKUP(B64,リスト!$J$7:$X$78,3,FALSE)),"",VLOOKUP(B64,リスト!$J$7:$X$78,3,FALSE)))</f>
        <v/>
      </c>
      <c r="E64" s="127" t="str">
        <f>IF(B64="","",IF(ISNA(VLOOKUP(B64,リスト!$J$7:$X$78,4,FALSE)),"",VLOOKUP(B64,リスト!$J$7:$X$78,4,FALSE)))</f>
        <v xml:space="preserve">  </v>
      </c>
      <c r="F64" s="2" t="str">
        <f>IF(C64="","",IF(ISNA(VLOOKUP(B64,リスト!$J$7:$X$78,6,FALSE)),"",VLOOKUP(B64,リスト!$J$7:$X$78,6,FALSE)))</f>
        <v/>
      </c>
      <c r="G64" s="131" t="str">
        <f>IF(C64="","",IF(ISNA(VLOOKUP(B64,リスト!$J$7:$X$78,9,FALSE)),"",VLOOKUP(B64,リスト!$J$7:$X$78,9,FALSE)))</f>
        <v/>
      </c>
      <c r="H64" s="127" t="str">
        <f>IF(C64="","",IF(ISNA(VLOOKUP(B64,リスト!$J$7:$X$78,14,FALSE)),"",VLOOKUP(B64,リスト!$J$7:$X$78,14,FALSE)))</f>
        <v/>
      </c>
      <c r="I64" s="127" t="str">
        <f>IF(C64="","",IF(ISNA(VLOOKUP(B64,リスト!$J$7:$X$78,13,FALSE)),"",VLOOKUP(B64,リスト!$J$7:$X$78,13,FALSE)))</f>
        <v/>
      </c>
      <c r="J64" s="131" t="str">
        <f>IF(C64="","",IF(ISNA(VLOOKUP(B64,リスト!$J$7:$X$78,7,FALSE)),"",VLOOKUP(B64,リスト!$J$7:$X$78,7,FALSE)))</f>
        <v/>
      </c>
      <c r="K64" s="131" t="str">
        <f>IF(C64="","",IF(ISNA(VLOOKUP(B64,リスト!$J$7:$X$78,10,FALSE)),"",VLOOKUP(B64,リスト!$J$7:$X$78,10,FALSE)))</f>
        <v/>
      </c>
      <c r="L64" s="128" t="str">
        <f t="shared" si="0"/>
        <v/>
      </c>
      <c r="M64" s="129" t="str">
        <f>IF(C64="","",IF(ISNA(VLOOKUP(B64,リスト!$J$7:$X$78,11,FALSE)),"",VLOOKUP(B64,リスト!$J$7:$X$78,11,FALSE)))</f>
        <v/>
      </c>
    </row>
    <row r="65" spans="2:13" ht="15" customHeight="1">
      <c r="B65" s="127">
        <v>63</v>
      </c>
      <c r="C65" s="2" t="str">
        <f>IF(ISNA(VLOOKUP(B65,リスト!$J$7:$X$78,2,FALSE)),"",VLOOKUP(B65,リスト!$J$7:$X$78,2,FALSE))</f>
        <v/>
      </c>
      <c r="D65" s="127" t="str">
        <f>IF(C65="","",IF(ISNA(VLOOKUP(B65,リスト!$J$7:$X$78,3,FALSE)),"",VLOOKUP(B65,リスト!$J$7:$X$78,3,FALSE)))</f>
        <v/>
      </c>
      <c r="E65" s="127" t="str">
        <f>IF(B65="","",IF(ISNA(VLOOKUP(B65,リスト!$J$7:$X$78,4,FALSE)),"",VLOOKUP(B65,リスト!$J$7:$X$78,4,FALSE)))</f>
        <v xml:space="preserve">  </v>
      </c>
      <c r="F65" s="2" t="str">
        <f>IF(C65="","",IF(ISNA(VLOOKUP(B65,リスト!$J$7:$X$78,6,FALSE)),"",VLOOKUP(B65,リスト!$J$7:$X$78,6,FALSE)))</f>
        <v/>
      </c>
      <c r="G65" s="131" t="str">
        <f>IF(C65="","",IF(ISNA(VLOOKUP(B65,リスト!$J$7:$X$78,9,FALSE)),"",VLOOKUP(B65,リスト!$J$7:$X$78,9,FALSE)))</f>
        <v/>
      </c>
      <c r="H65" s="127" t="str">
        <f>IF(C65="","",IF(ISNA(VLOOKUP(B65,リスト!$J$7:$X$78,14,FALSE)),"",VLOOKUP(B65,リスト!$J$7:$X$78,14,FALSE)))</f>
        <v/>
      </c>
      <c r="I65" s="127" t="str">
        <f>IF(C65="","",IF(ISNA(VLOOKUP(B65,リスト!$J$7:$X$78,13,FALSE)),"",VLOOKUP(B65,リスト!$J$7:$X$78,13,FALSE)))</f>
        <v/>
      </c>
      <c r="J65" s="131" t="str">
        <f>IF(C65="","",IF(ISNA(VLOOKUP(B65,リスト!$J$7:$X$78,7,FALSE)),"",VLOOKUP(B65,リスト!$J$7:$X$78,7,FALSE)))</f>
        <v/>
      </c>
      <c r="K65" s="131" t="str">
        <f>IF(C65="","",IF(ISNA(VLOOKUP(B65,リスト!$J$7:$X$78,10,FALSE)),"",VLOOKUP(B65,リスト!$J$7:$X$78,10,FALSE)))</f>
        <v/>
      </c>
      <c r="L65" s="128" t="str">
        <f t="shared" si="0"/>
        <v/>
      </c>
      <c r="M65" s="129" t="str">
        <f>IF(C65="","",IF(ISNA(VLOOKUP(B65,リスト!$J$7:$X$78,11,FALSE)),"",VLOOKUP(B65,リスト!$J$7:$X$78,11,FALSE)))</f>
        <v/>
      </c>
    </row>
    <row r="66" spans="2:13" ht="15" customHeight="1">
      <c r="B66" s="127">
        <v>64</v>
      </c>
      <c r="C66" s="2" t="str">
        <f>IF(ISNA(VLOOKUP(B66,リスト!$J$7:$X$78,2,FALSE)),"",VLOOKUP(B66,リスト!$J$7:$X$78,2,FALSE))</f>
        <v/>
      </c>
      <c r="D66" s="127" t="str">
        <f>IF(C66="","",IF(ISNA(VLOOKUP(B66,リスト!$J$7:$X$78,3,FALSE)),"",VLOOKUP(B66,リスト!$J$7:$X$78,3,FALSE)))</f>
        <v/>
      </c>
      <c r="E66" s="127" t="str">
        <f>IF(B66="","",IF(ISNA(VLOOKUP(B66,リスト!$J$7:$X$78,4,FALSE)),"",VLOOKUP(B66,リスト!$J$7:$X$78,4,FALSE)))</f>
        <v xml:space="preserve">  </v>
      </c>
      <c r="F66" s="2" t="str">
        <f>IF(C66="","",IF(ISNA(VLOOKUP(B66,リスト!$J$7:$X$78,6,FALSE)),"",VLOOKUP(B66,リスト!$J$7:$X$78,6,FALSE)))</f>
        <v/>
      </c>
      <c r="G66" s="131" t="str">
        <f>IF(C66="","",IF(ISNA(VLOOKUP(B66,リスト!$J$7:$X$78,9,FALSE)),"",VLOOKUP(B66,リスト!$J$7:$X$78,9,FALSE)))</f>
        <v/>
      </c>
      <c r="H66" s="127" t="str">
        <f>IF(C66="","",IF(ISNA(VLOOKUP(B66,リスト!$J$7:$X$78,14,FALSE)),"",VLOOKUP(B66,リスト!$J$7:$X$78,14,FALSE)))</f>
        <v/>
      </c>
      <c r="I66" s="127" t="str">
        <f>IF(C66="","",IF(ISNA(VLOOKUP(B66,リスト!$J$7:$X$78,13,FALSE)),"",VLOOKUP(B66,リスト!$J$7:$X$78,13,FALSE)))</f>
        <v/>
      </c>
      <c r="J66" s="131" t="str">
        <f>IF(C66="","",IF(ISNA(VLOOKUP(B66,リスト!$J$7:$X$78,7,FALSE)),"",VLOOKUP(B66,リスト!$J$7:$X$78,7,FALSE)))</f>
        <v/>
      </c>
      <c r="K66" s="131" t="str">
        <f>IF(C66="","",IF(ISNA(VLOOKUP(B66,リスト!$J$7:$X$78,10,FALSE)),"",VLOOKUP(B66,リスト!$J$7:$X$78,10,FALSE)))</f>
        <v/>
      </c>
      <c r="L66" s="128" t="str">
        <f t="shared" si="0"/>
        <v/>
      </c>
      <c r="M66" s="129" t="str">
        <f>IF(C66="","",IF(ISNA(VLOOKUP(B66,リスト!$J$7:$X$78,11,FALSE)),"",VLOOKUP(B66,リスト!$J$7:$X$78,11,FALSE)))</f>
        <v/>
      </c>
    </row>
    <row r="67" spans="2:13" ht="15" customHeight="1">
      <c r="B67" s="127">
        <v>65</v>
      </c>
      <c r="C67" s="2" t="str">
        <f>IF(ISNA(VLOOKUP(B67,リスト!$J$7:$X$78,2,FALSE)),"",VLOOKUP(B67,リスト!$J$7:$X$78,2,FALSE))</f>
        <v/>
      </c>
      <c r="D67" s="127" t="str">
        <f>IF(C67="","",IF(ISNA(VLOOKUP(B67,リスト!$J$7:$X$78,3,FALSE)),"",VLOOKUP(B67,リスト!$J$7:$X$78,3,FALSE)))</f>
        <v/>
      </c>
      <c r="E67" s="127" t="str">
        <f>IF(B67="","",IF(ISNA(VLOOKUP(B67,リスト!$J$7:$X$78,4,FALSE)),"",VLOOKUP(B67,リスト!$J$7:$X$78,4,FALSE)))</f>
        <v xml:space="preserve">  </v>
      </c>
      <c r="F67" s="2" t="str">
        <f>IF(C67="","",IF(ISNA(VLOOKUP(B67,リスト!$J$7:$X$78,6,FALSE)),"",VLOOKUP(B67,リスト!$J$7:$X$78,6,FALSE)))</f>
        <v/>
      </c>
      <c r="G67" s="131" t="str">
        <f>IF(C67="","",IF(ISNA(VLOOKUP(B67,リスト!$J$7:$X$78,9,FALSE)),"",VLOOKUP(B67,リスト!$J$7:$X$78,9,FALSE)))</f>
        <v/>
      </c>
      <c r="H67" s="127" t="str">
        <f>IF(C67="","",IF(ISNA(VLOOKUP(B67,リスト!$J$7:$X$78,14,FALSE)),"",VLOOKUP(B67,リスト!$J$7:$X$78,14,FALSE)))</f>
        <v/>
      </c>
      <c r="I67" s="127" t="str">
        <f>IF(C67="","",IF(ISNA(VLOOKUP(B67,リスト!$J$7:$X$78,13,FALSE)),"",VLOOKUP(B67,リスト!$J$7:$X$78,13,FALSE)))</f>
        <v/>
      </c>
      <c r="J67" s="131" t="str">
        <f>IF(C67="","",IF(ISNA(VLOOKUP(B67,リスト!$J$7:$X$78,7,FALSE)),"",VLOOKUP(B67,リスト!$J$7:$X$78,7,FALSE)))</f>
        <v/>
      </c>
      <c r="K67" s="131" t="str">
        <f>IF(C67="","",IF(ISNA(VLOOKUP(B67,リスト!$J$7:$X$78,10,FALSE)),"",VLOOKUP(B67,リスト!$J$7:$X$78,10,FALSE)))</f>
        <v/>
      </c>
      <c r="L67" s="128" t="str">
        <f t="shared" si="0"/>
        <v/>
      </c>
      <c r="M67" s="129" t="str">
        <f>IF(C67="","",IF(ISNA(VLOOKUP(B67,リスト!$J$7:$X$78,11,FALSE)),"",VLOOKUP(B67,リスト!$J$7:$X$78,11,FALSE)))</f>
        <v/>
      </c>
    </row>
    <row r="68" spans="2:13" ht="15" customHeight="1">
      <c r="B68" s="127">
        <v>66</v>
      </c>
      <c r="C68" s="2" t="str">
        <f>IF(ISNA(VLOOKUP(B68,リスト!$J$7:$X$78,2,FALSE)),"",VLOOKUP(B68,リスト!$J$7:$X$78,2,FALSE))</f>
        <v/>
      </c>
      <c r="D68" s="127" t="str">
        <f>IF(C68="","",IF(ISNA(VLOOKUP(B68,リスト!$J$7:$X$78,3,FALSE)),"",VLOOKUP(B68,リスト!$J$7:$X$78,3,FALSE)))</f>
        <v/>
      </c>
      <c r="E68" s="127" t="str">
        <f>IF(B68="","",IF(ISNA(VLOOKUP(B68,リスト!$J$7:$X$78,4,FALSE)),"",VLOOKUP(B68,リスト!$J$7:$X$78,4,FALSE)))</f>
        <v xml:space="preserve">  </v>
      </c>
      <c r="F68" s="2" t="str">
        <f>IF(C68="","",IF(ISNA(VLOOKUP(B68,リスト!$J$7:$X$78,6,FALSE)),"",VLOOKUP(B68,リスト!$J$7:$X$78,6,FALSE)))</f>
        <v/>
      </c>
      <c r="G68" s="131" t="str">
        <f>IF(C68="","",IF(ISNA(VLOOKUP(B68,リスト!$J$7:$X$78,9,FALSE)),"",VLOOKUP(B68,リスト!$J$7:$X$78,9,FALSE)))</f>
        <v/>
      </c>
      <c r="H68" s="127" t="str">
        <f>IF(C68="","",IF(ISNA(VLOOKUP(B68,リスト!$J$7:$X$78,14,FALSE)),"",VLOOKUP(B68,リスト!$J$7:$X$78,14,FALSE)))</f>
        <v/>
      </c>
      <c r="I68" s="127" t="str">
        <f>IF(C68="","",IF(ISNA(VLOOKUP(B68,リスト!$J$7:$X$78,13,FALSE)),"",VLOOKUP(B68,リスト!$J$7:$X$78,13,FALSE)))</f>
        <v/>
      </c>
      <c r="J68" s="131" t="str">
        <f>IF(C68="","",IF(ISNA(VLOOKUP(B68,リスト!$J$7:$X$78,7,FALSE)),"",VLOOKUP(B68,リスト!$J$7:$X$78,7,FALSE)))</f>
        <v/>
      </c>
      <c r="K68" s="131" t="str">
        <f>IF(C68="","",IF(ISNA(VLOOKUP(B68,リスト!$J$7:$X$78,10,FALSE)),"",VLOOKUP(B68,リスト!$J$7:$X$78,10,FALSE)))</f>
        <v/>
      </c>
      <c r="L68" s="128" t="str">
        <f t="shared" ref="L68:L74" si="1">IF(M68=0,"",M68)</f>
        <v/>
      </c>
      <c r="M68" s="129" t="str">
        <f>IF(C68="","",IF(ISNA(VLOOKUP(B68,リスト!$J$7:$X$78,11,FALSE)),"",VLOOKUP(B68,リスト!$J$7:$X$78,11,FALSE)))</f>
        <v/>
      </c>
    </row>
    <row r="69" spans="2:13" ht="15" customHeight="1">
      <c r="B69" s="127">
        <v>67</v>
      </c>
      <c r="C69" s="2" t="str">
        <f>IF(ISNA(VLOOKUP(B69,リスト!$J$7:$X$78,2,FALSE)),"",VLOOKUP(B69,リスト!$J$7:$X$78,2,FALSE))</f>
        <v/>
      </c>
      <c r="D69" s="127" t="str">
        <f>IF(C69="","",IF(ISNA(VLOOKUP(B69,リスト!$J$7:$X$78,3,FALSE)),"",VLOOKUP(B69,リスト!$J$7:$X$78,3,FALSE)))</f>
        <v/>
      </c>
      <c r="E69" s="127" t="str">
        <f>IF(B69="","",IF(ISNA(VLOOKUP(B69,リスト!$J$7:$X$78,4,FALSE)),"",VLOOKUP(B69,リスト!$J$7:$X$78,4,FALSE)))</f>
        <v xml:space="preserve">  </v>
      </c>
      <c r="F69" s="2" t="str">
        <f>IF(C69="","",IF(ISNA(VLOOKUP(B69,リスト!$J$7:$X$78,6,FALSE)),"",VLOOKUP(B69,リスト!$J$7:$X$78,6,FALSE)))</f>
        <v/>
      </c>
      <c r="G69" s="131" t="str">
        <f>IF(C69="","",IF(ISNA(VLOOKUP(B69,リスト!$J$7:$X$78,9,FALSE)),"",VLOOKUP(B69,リスト!$J$7:$X$78,9,FALSE)))</f>
        <v/>
      </c>
      <c r="H69" s="127" t="str">
        <f>IF(C69="","",IF(ISNA(VLOOKUP(B69,リスト!$J$7:$X$78,14,FALSE)),"",VLOOKUP(B69,リスト!$J$7:$X$78,14,FALSE)))</f>
        <v/>
      </c>
      <c r="I69" s="127" t="str">
        <f>IF(C69="","",IF(ISNA(VLOOKUP(B69,リスト!$J$7:$X$78,13,FALSE)),"",VLOOKUP(B69,リスト!$J$7:$X$78,13,FALSE)))</f>
        <v/>
      </c>
      <c r="J69" s="131" t="str">
        <f>IF(C69="","",IF(ISNA(VLOOKUP(B69,リスト!$J$7:$X$78,7,FALSE)),"",VLOOKUP(B69,リスト!$J$7:$X$78,7,FALSE)))</f>
        <v/>
      </c>
      <c r="K69" s="131" t="str">
        <f>IF(C69="","",IF(ISNA(VLOOKUP(B69,リスト!$J$7:$X$78,10,FALSE)),"",VLOOKUP(B69,リスト!$J$7:$X$78,10,FALSE)))</f>
        <v/>
      </c>
      <c r="L69" s="128" t="str">
        <f t="shared" si="1"/>
        <v/>
      </c>
      <c r="M69" s="129" t="str">
        <f>IF(C69="","",IF(ISNA(VLOOKUP(B69,リスト!$J$7:$X$78,11,FALSE)),"",VLOOKUP(B69,リスト!$J$7:$X$78,11,FALSE)))</f>
        <v/>
      </c>
    </row>
    <row r="70" spans="2:13" ht="15" customHeight="1">
      <c r="B70" s="127">
        <v>68</v>
      </c>
      <c r="C70" s="2" t="str">
        <f>IF(ISNA(VLOOKUP(B70,リスト!$J$7:$X$78,2,FALSE)),"",VLOOKUP(B70,リスト!$J$7:$X$78,2,FALSE))</f>
        <v/>
      </c>
      <c r="D70" s="127" t="str">
        <f>IF(C70="","",IF(ISNA(VLOOKUP(B70,リスト!$J$7:$X$78,3,FALSE)),"",VLOOKUP(B70,リスト!$J$7:$X$78,3,FALSE)))</f>
        <v/>
      </c>
      <c r="E70" s="127" t="str">
        <f>IF(B70="","",IF(ISNA(VLOOKUP(B70,リスト!$J$7:$X$78,4,FALSE)),"",VLOOKUP(B70,リスト!$J$7:$X$78,4,FALSE)))</f>
        <v xml:space="preserve">  </v>
      </c>
      <c r="F70" s="2" t="str">
        <f>IF(C70="","",IF(ISNA(VLOOKUP(B70,リスト!$J$7:$X$78,6,FALSE)),"",VLOOKUP(B70,リスト!$J$7:$X$78,6,FALSE)))</f>
        <v/>
      </c>
      <c r="G70" s="131" t="str">
        <f>IF(C70="","",IF(ISNA(VLOOKUP(B70,リスト!$J$7:$X$78,9,FALSE)),"",VLOOKUP(B70,リスト!$J$7:$X$78,9,FALSE)))</f>
        <v/>
      </c>
      <c r="H70" s="127" t="str">
        <f>IF(C70="","",IF(ISNA(VLOOKUP(B70,リスト!$J$7:$X$78,14,FALSE)),"",VLOOKUP(B70,リスト!$J$7:$X$78,14,FALSE)))</f>
        <v/>
      </c>
      <c r="I70" s="127" t="str">
        <f>IF(C70="","",IF(ISNA(VLOOKUP(B70,リスト!$J$7:$X$78,13,FALSE)),"",VLOOKUP(B70,リスト!$J$7:$X$78,13,FALSE)))</f>
        <v/>
      </c>
      <c r="J70" s="131" t="str">
        <f>IF(C70="","",IF(ISNA(VLOOKUP(B70,リスト!$J$7:$X$78,7,FALSE)),"",VLOOKUP(B70,リスト!$J$7:$X$78,7,FALSE)))</f>
        <v/>
      </c>
      <c r="K70" s="131" t="str">
        <f>IF(C70="","",IF(ISNA(VLOOKUP(B70,リスト!$J$7:$X$78,10,FALSE)),"",VLOOKUP(B70,リスト!$J$7:$X$78,10,FALSE)))</f>
        <v/>
      </c>
      <c r="L70" s="128" t="str">
        <f t="shared" si="1"/>
        <v/>
      </c>
      <c r="M70" s="129" t="str">
        <f>IF(C70="","",IF(ISNA(VLOOKUP(B70,リスト!$J$7:$X$78,11,FALSE)),"",VLOOKUP(B70,リスト!$J$7:$X$78,11,FALSE)))</f>
        <v/>
      </c>
    </row>
    <row r="71" spans="2:13" ht="15" customHeight="1">
      <c r="B71" s="127">
        <v>69</v>
      </c>
      <c r="C71" s="2" t="str">
        <f>IF(ISNA(VLOOKUP(B71,リスト!$J$7:$X$78,2,FALSE)),"",VLOOKUP(B71,リスト!$J$7:$X$78,2,FALSE))</f>
        <v/>
      </c>
      <c r="D71" s="127" t="str">
        <f>IF(C71="","",IF(ISNA(VLOOKUP(B71,リスト!$J$7:$X$78,3,FALSE)),"",VLOOKUP(B71,リスト!$J$7:$X$78,3,FALSE)))</f>
        <v/>
      </c>
      <c r="E71" s="127" t="str">
        <f>IF(B71="","",IF(ISNA(VLOOKUP(B71,リスト!$J$7:$X$78,4,FALSE)),"",VLOOKUP(B71,リスト!$J$7:$X$78,4,FALSE)))</f>
        <v xml:space="preserve">  </v>
      </c>
      <c r="F71" s="2" t="str">
        <f>IF(C71="","",IF(ISNA(VLOOKUP(B71,リスト!$J$7:$X$78,6,FALSE)),"",VLOOKUP(B71,リスト!$J$7:$X$78,6,FALSE)))</f>
        <v/>
      </c>
      <c r="G71" s="131" t="str">
        <f>IF(C71="","",IF(ISNA(VLOOKUP(B71,リスト!$J$7:$X$78,9,FALSE)),"",VLOOKUP(B71,リスト!$J$7:$X$78,9,FALSE)))</f>
        <v/>
      </c>
      <c r="H71" s="127" t="str">
        <f>IF(C71="","",IF(ISNA(VLOOKUP(B71,リスト!$J$7:$X$78,14,FALSE)),"",VLOOKUP(B71,リスト!$J$7:$X$78,14,FALSE)))</f>
        <v/>
      </c>
      <c r="I71" s="127" t="str">
        <f>IF(C71="","",IF(ISNA(VLOOKUP(B71,リスト!$J$7:$X$78,13,FALSE)),"",VLOOKUP(B71,リスト!$J$7:$X$78,13,FALSE)))</f>
        <v/>
      </c>
      <c r="J71" s="131" t="str">
        <f>IF(C71="","",IF(ISNA(VLOOKUP(B71,リスト!$J$7:$X$78,7,FALSE)),"",VLOOKUP(B71,リスト!$J$7:$X$78,7,FALSE)))</f>
        <v/>
      </c>
      <c r="K71" s="131" t="str">
        <f>IF(C71="","",IF(ISNA(VLOOKUP(B71,リスト!$J$7:$X$78,10,FALSE)),"",VLOOKUP(B71,リスト!$J$7:$X$78,10,FALSE)))</f>
        <v/>
      </c>
      <c r="L71" s="128" t="str">
        <f t="shared" si="1"/>
        <v/>
      </c>
      <c r="M71" s="129" t="str">
        <f>IF(C71="","",IF(ISNA(VLOOKUP(B71,リスト!$J$7:$X$78,11,FALSE)),"",VLOOKUP(B71,リスト!$J$7:$X$78,11,FALSE)))</f>
        <v/>
      </c>
    </row>
    <row r="72" spans="2:13" ht="15" customHeight="1">
      <c r="B72" s="127">
        <v>70</v>
      </c>
      <c r="C72" s="2" t="str">
        <f>IF(ISNA(VLOOKUP(B72,リスト!$J$7:$X$78,2,FALSE)),"",VLOOKUP(B72,リスト!$J$7:$X$78,2,FALSE))</f>
        <v/>
      </c>
      <c r="D72" s="127" t="str">
        <f>IF(C72="","",IF(ISNA(VLOOKUP(B72,リスト!$J$7:$X$78,3,FALSE)),"",VLOOKUP(B72,リスト!$J$7:$X$78,3,FALSE)))</f>
        <v/>
      </c>
      <c r="E72" s="127" t="str">
        <f>IF(B72="","",IF(ISNA(VLOOKUP(B72,リスト!$J$7:$X$78,4,FALSE)),"",VLOOKUP(B72,リスト!$J$7:$X$78,4,FALSE)))</f>
        <v xml:space="preserve">  </v>
      </c>
      <c r="F72" s="2" t="str">
        <f>IF(C72="","",IF(ISNA(VLOOKUP(B72,リスト!$J$7:$X$78,6,FALSE)),"",VLOOKUP(B72,リスト!$J$7:$X$78,6,FALSE)))</f>
        <v/>
      </c>
      <c r="G72" s="131" t="str">
        <f>IF(C72="","",IF(ISNA(VLOOKUP(B72,リスト!$J$7:$X$78,9,FALSE)),"",VLOOKUP(B72,リスト!$J$7:$X$78,9,FALSE)))</f>
        <v/>
      </c>
      <c r="H72" s="127" t="str">
        <f>IF(C72="","",IF(ISNA(VLOOKUP(B72,リスト!$J$7:$X$78,14,FALSE)),"",VLOOKUP(B72,リスト!$J$7:$X$78,14,FALSE)))</f>
        <v/>
      </c>
      <c r="I72" s="127" t="str">
        <f>IF(C72="","",IF(ISNA(VLOOKUP(B72,リスト!$J$7:$X$78,13,FALSE)),"",VLOOKUP(B72,リスト!$J$7:$X$78,13,FALSE)))</f>
        <v/>
      </c>
      <c r="J72" s="131" t="str">
        <f>IF(C72="","",IF(ISNA(VLOOKUP(B72,リスト!$J$7:$X$78,7,FALSE)),"",VLOOKUP(B72,リスト!$J$7:$X$78,7,FALSE)))</f>
        <v/>
      </c>
      <c r="K72" s="131" t="str">
        <f>IF(C72="","",IF(ISNA(VLOOKUP(B72,リスト!$J$7:$X$78,10,FALSE)),"",VLOOKUP(B72,リスト!$J$7:$X$78,10,FALSE)))</f>
        <v/>
      </c>
      <c r="L72" s="128" t="str">
        <f t="shared" si="1"/>
        <v/>
      </c>
      <c r="M72" s="129" t="str">
        <f>IF(C72="","",IF(ISNA(VLOOKUP(B72,リスト!$J$7:$X$78,11,FALSE)),"",VLOOKUP(B72,リスト!$J$7:$X$78,11,FALSE)))</f>
        <v/>
      </c>
    </row>
    <row r="73" spans="2:13" ht="15" customHeight="1">
      <c r="B73" s="127">
        <v>71</v>
      </c>
      <c r="C73" s="2" t="str">
        <f>IF(ISNA(VLOOKUP(B73,リスト!$J$7:$X$78,2,FALSE)),"",VLOOKUP(B73,リスト!$J$7:$X$78,2,FALSE))</f>
        <v/>
      </c>
      <c r="D73" s="127" t="str">
        <f>IF(C73="","",IF(ISNA(VLOOKUP(B73,リスト!$J$7:$X$78,3,FALSE)),"",VLOOKUP(B73,リスト!$J$7:$X$78,3,FALSE)))</f>
        <v/>
      </c>
      <c r="E73" s="127" t="str">
        <f>IF(B73="","",IF(ISNA(VLOOKUP(B73,リスト!$J$7:$X$78,4,FALSE)),"",VLOOKUP(B73,リスト!$J$7:$X$78,4,FALSE)))</f>
        <v xml:space="preserve">  </v>
      </c>
      <c r="F73" s="2" t="str">
        <f>IF(C73="","",IF(ISNA(VLOOKUP(B73,リスト!$J$7:$X$78,6,FALSE)),"",VLOOKUP(B73,リスト!$J$7:$X$78,6,FALSE)))</f>
        <v/>
      </c>
      <c r="G73" s="131" t="str">
        <f>IF(C73="","",IF(ISNA(VLOOKUP(B73,リスト!$J$7:$X$78,9,FALSE)),"",VLOOKUP(B73,リスト!$J$7:$X$78,9,FALSE)))</f>
        <v/>
      </c>
      <c r="H73" s="127" t="str">
        <f>IF(C73="","",IF(ISNA(VLOOKUP(B73,リスト!$J$7:$X$78,14,FALSE)),"",VLOOKUP(B73,リスト!$J$7:$X$78,14,FALSE)))</f>
        <v/>
      </c>
      <c r="I73" s="127" t="str">
        <f>IF(C73="","",IF(ISNA(VLOOKUP(B73,リスト!$J$7:$X$78,13,FALSE)),"",VLOOKUP(B73,リスト!$J$7:$X$78,13,FALSE)))</f>
        <v/>
      </c>
      <c r="J73" s="131" t="str">
        <f>IF(C73="","",IF(ISNA(VLOOKUP(B73,リスト!$J$7:$X$78,7,FALSE)),"",VLOOKUP(B73,リスト!$J$7:$X$78,7,FALSE)))</f>
        <v/>
      </c>
      <c r="K73" s="131" t="str">
        <f>IF(C73="","",IF(ISNA(VLOOKUP(B73,リスト!$J$7:$X$78,10,FALSE)),"",VLOOKUP(B73,リスト!$J$7:$X$78,10,FALSE)))</f>
        <v/>
      </c>
      <c r="L73" s="128" t="str">
        <f t="shared" si="1"/>
        <v/>
      </c>
      <c r="M73" s="129" t="str">
        <f>IF(C73="","",IF(ISNA(VLOOKUP(B73,リスト!$J$7:$X$78,11,FALSE)),"",VLOOKUP(B73,リスト!$J$7:$X$78,11,FALSE)))</f>
        <v/>
      </c>
    </row>
    <row r="74" spans="2:13" ht="15" customHeight="1">
      <c r="B74" s="127">
        <v>72</v>
      </c>
      <c r="C74" s="2" t="str">
        <f>IF(ISNA(VLOOKUP(B74,リスト!$J$7:$X$78,2,FALSE)),"",VLOOKUP(B74,リスト!$J$7:$X$78,2,FALSE))</f>
        <v/>
      </c>
      <c r="D74" s="127" t="str">
        <f>IF(C74="","",IF(ISNA(VLOOKUP(B74,リスト!$J$7:$X$78,3,FALSE)),"",VLOOKUP(B74,リスト!$J$7:$X$78,3,FALSE)))</f>
        <v/>
      </c>
      <c r="E74" s="127" t="str">
        <f>IF(B74="","",IF(ISNA(VLOOKUP(B74,リスト!$J$7:$X$78,4,FALSE)),"",VLOOKUP(B74,リスト!$J$7:$X$78,4,FALSE)))</f>
        <v xml:space="preserve">  </v>
      </c>
      <c r="F74" s="2" t="str">
        <f>IF(C74="","",IF(ISNA(VLOOKUP(B74,リスト!$J$7:$X$78,6,FALSE)),"",VLOOKUP(B74,リスト!$J$7:$X$78,6,FALSE)))</f>
        <v/>
      </c>
      <c r="G74" s="131" t="str">
        <f>IF(C74="","",IF(ISNA(VLOOKUP(B74,リスト!$J$7:$X$78,9,FALSE)),"",VLOOKUP(B74,リスト!$J$7:$X$78,9,FALSE)))</f>
        <v/>
      </c>
      <c r="H74" s="127" t="str">
        <f>IF(C74="","",IF(ISNA(VLOOKUP(B74,リスト!$J$7:$X$78,14,FALSE)),"",VLOOKUP(B74,リスト!$J$7:$X$78,14,FALSE)))</f>
        <v/>
      </c>
      <c r="I74" s="127" t="str">
        <f>IF(C74="","",IF(ISNA(VLOOKUP(B74,リスト!$J$7:$X$78,13,FALSE)),"",VLOOKUP(B74,リスト!$J$7:$X$78,13,FALSE)))</f>
        <v/>
      </c>
      <c r="J74" s="131" t="str">
        <f>IF(C74="","",IF(ISNA(VLOOKUP(B74,リスト!$J$7:$X$78,7,FALSE)),"",VLOOKUP(B74,リスト!$J$7:$X$78,7,FALSE)))</f>
        <v/>
      </c>
      <c r="K74" s="131" t="str">
        <f>IF(C74="","",IF(ISNA(VLOOKUP(B74,リスト!$J$7:$X$78,10,FALSE)),"",VLOOKUP(B74,リスト!$J$7:$X$78,10,FALSE)))</f>
        <v/>
      </c>
      <c r="L74" s="128" t="str">
        <f t="shared" si="1"/>
        <v/>
      </c>
      <c r="M74" s="129" t="str">
        <f>IF(C74="","",IF(ISNA(VLOOKUP(B74,リスト!$J$7:$X$78,11,FALSE)),"",VLOOKUP(B74,リスト!$J$7:$X$78,11,FALSE)))</f>
        <v/>
      </c>
    </row>
  </sheetData>
  <sheetProtection algorithmName="SHA-512" hashValue="SDkCb95YdCi9mEDkQQMSbnpnmNbaw7J/sAZCmEJ8AbiAk05sORPyty/DobQyssQLKa170gpkR/mSpAXUaVQ7aw==" saltValue="QyWyJKYO9IloPPlgoYrU0A==" spinCount="100000" sheet="1" objects="1" scenarios="1"/>
  <sortState xmlns:xlrd2="http://schemas.microsoft.com/office/spreadsheetml/2017/richdata2" ref="B3:L74">
    <sortCondition ref="B3:B74"/>
  </sortState>
  <phoneticPr fontId="2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95E8D-0780-4854-8CC5-5C1E950C82DA}">
  <dimension ref="B6:Q160"/>
  <sheetViews>
    <sheetView showGridLines="0" workbookViewId="0">
      <selection activeCell="M11" sqref="M11"/>
    </sheetView>
  </sheetViews>
  <sheetFormatPr defaultColWidth="8.69921875" defaultRowHeight="15" customHeight="1"/>
  <cols>
    <col min="1" max="1" width="1.296875" style="132" customWidth="1"/>
    <col min="2" max="2" width="2.19921875" style="132" customWidth="1"/>
    <col min="3" max="3" width="3.69921875" style="132" customWidth="1"/>
    <col min="4" max="4" width="6.59765625" style="132" customWidth="1"/>
    <col min="5" max="5" width="22.59765625" style="204" customWidth="1"/>
    <col min="6" max="6" width="6.19921875" style="215" customWidth="1"/>
    <col min="7" max="8" width="10.3984375" style="204" customWidth="1"/>
    <col min="9" max="9" width="4.09765625" style="132" customWidth="1"/>
    <col min="10" max="10" width="4.09765625" style="104" customWidth="1"/>
    <col min="11" max="11" width="7.59765625" style="132" customWidth="1"/>
    <col min="12" max="12" width="14.59765625" style="204" customWidth="1"/>
    <col min="13" max="13" width="24.796875" style="204" customWidth="1"/>
    <col min="14" max="14" width="2.69921875" style="132" customWidth="1"/>
    <col min="15" max="15" width="3.19921875" style="132" customWidth="1"/>
    <col min="16" max="16" width="2" style="132" customWidth="1"/>
    <col min="17" max="17" width="8.69921875" style="231"/>
    <col min="18" max="16384" width="8.69921875" style="132"/>
  </cols>
  <sheetData>
    <row r="6" spans="2:17" ht="22.15" customHeight="1">
      <c r="C6" s="187" t="s">
        <v>339</v>
      </c>
    </row>
    <row r="7" spans="2:17" ht="15" customHeight="1">
      <c r="C7" s="134" t="s">
        <v>225</v>
      </c>
      <c r="D7" s="135" t="s">
        <v>248</v>
      </c>
      <c r="E7" s="208" t="s">
        <v>238</v>
      </c>
      <c r="F7" s="124" t="s">
        <v>226</v>
      </c>
      <c r="G7" s="208" t="s">
        <v>204</v>
      </c>
      <c r="H7" s="208" t="s">
        <v>218</v>
      </c>
      <c r="I7" s="124" t="s">
        <v>354</v>
      </c>
      <c r="J7" s="124" t="s">
        <v>235</v>
      </c>
      <c r="K7" s="124" t="s">
        <v>229</v>
      </c>
      <c r="L7" s="208" t="s">
        <v>237</v>
      </c>
      <c r="M7" s="208" t="s">
        <v>234</v>
      </c>
    </row>
    <row r="8" spans="2:17" ht="15" customHeight="1">
      <c r="B8" s="212"/>
      <c r="C8" s="134">
        <v>11</v>
      </c>
      <c r="D8" s="181" t="str">
        <f>IF(基本入力!$I$17="","",基本入力!$I$17)</f>
        <v/>
      </c>
      <c r="E8" s="157" t="str">
        <f>IF(ISNA(VLOOKUP(C8,'陸上3（リレー申込書）'!$B$9:$AH$32,4,FALSE)),"",VLOOKUP(C8,'陸上3（リレー申込書）'!$B$9:$AH$32,4,FALSE))</f>
        <v/>
      </c>
      <c r="F8" s="156">
        <f>IF(ISNA(VLOOKUP(C8,'陸上3（リレー申込書）'!$B$9:$AH$32,5,FALSE)),"",VLOOKUP(C8,'陸上3（リレー申込書）'!$B$9:$AH$32,5,FALSE))</f>
        <v>0</v>
      </c>
      <c r="G8" s="157" t="str">
        <f>IF(ISNA(VLOOKUP(C8,'陸上3（リレー申込書）'!$B$9:$AH$32,6,FALSE)),"",VLOOKUP(C8,'陸上3（リレー申込書）'!$B$9:$AH$32,6,FALSE))</f>
        <v/>
      </c>
      <c r="H8" s="157" t="str">
        <f>IF(ISNA(VLOOKUP(C8,'陸上3（リレー申込書）'!$B$9:$AH$32,7,FALSE)),"",VLOOKUP(C8,'陸上3（リレー申込書）'!$B$9:$AH$32,7,FALSE))</f>
        <v/>
      </c>
      <c r="I8" s="156" t="str">
        <f>IF(ISNA(VLOOKUP(C8,'陸上3（リレー申込書）'!$B$9:$AH$32,8,FALSE)),"",VLOOKUP(C8,'陸上3（リレー申込書）'!$B$9:$AH$32,8,FALSE))</f>
        <v/>
      </c>
      <c r="J8" s="134" t="str">
        <f>IF(O8=0,"",IF(O8="男",1,IF(O8="女",2,"")))</f>
        <v/>
      </c>
      <c r="K8" s="198" t="str">
        <f>IF(Q8=0,"",Q8)</f>
        <v/>
      </c>
      <c r="L8" s="157" t="str">
        <f>IF(ISNA(VLOOKUP(C8,'陸上3（リレー申込書）'!$B$9:$AH$32,29,FALSE)),"",VLOOKUP(C8,'陸上3（リレー申込書）'!$B$9:$AH$32,29,FALSE))</f>
        <v/>
      </c>
      <c r="M8" s="157" t="str">
        <f>IF(ISNA(VLOOKUP(C8,'陸上3（リレー申込書）'!$B$9:$AH$32,30,FALSE)),"",VLOOKUP(C8,'陸上3（リレー申込書）'!$B$9:$AH$32,30,FALSE))</f>
        <v/>
      </c>
      <c r="O8" s="229" t="str">
        <f>IF(ISNA(VLOOKUP(C8,'陸上3（リレー申込書）'!$B$9:$AH$32,9,FALSE)),"",VLOOKUP(C8,'陸上3（リレー申込書）'!$B$9:$AH$32,9,FALSE))</f>
        <v/>
      </c>
      <c r="Q8" s="231">
        <f>IF(ISNA(VLOOKUP(C8,'陸上3（リレー申込書）'!$B$9:$AH$32,10,FALSE)),"",VLOOKUP(C8,'陸上3（リレー申込書）'!$B$9:$AH$32,10,FALSE))</f>
        <v>0</v>
      </c>
    </row>
    <row r="9" spans="2:17" ht="15" customHeight="1">
      <c r="B9" s="213" t="s">
        <v>356</v>
      </c>
      <c r="C9" s="134">
        <v>12</v>
      </c>
      <c r="D9" s="181" t="str">
        <f>IF(基本入力!$I$17="","",基本入力!$I$17)</f>
        <v/>
      </c>
      <c r="E9" s="157" t="str">
        <f>IF(ISNA(VLOOKUP(C9,'陸上3（リレー申込書）'!$B$9:$AH$32,4,FALSE)),"",VLOOKUP(C9,'陸上3（リレー申込書）'!$B$9:$AH$32,4,FALSE))</f>
        <v/>
      </c>
      <c r="F9" s="156">
        <f>IF(ISNA(VLOOKUP(C9,'陸上3（リレー申込書）'!$B$9:$AH$32,5,FALSE)),"",VLOOKUP(C9,'陸上3（リレー申込書）'!$B$9:$AH$32,5,FALSE))</f>
        <v>0</v>
      </c>
      <c r="G9" s="157" t="str">
        <f>IF(ISNA(VLOOKUP(C9,'陸上3（リレー申込書）'!$B$9:$AH$32,6,FALSE)),"",VLOOKUP(C9,'陸上3（リレー申込書）'!$B$9:$AH$32,6,FALSE))</f>
        <v/>
      </c>
      <c r="H9" s="157" t="str">
        <f>IF(ISNA(VLOOKUP(C9,'陸上3（リレー申込書）'!$B$9:$AH$32,7,FALSE)),"",VLOOKUP(C9,'陸上3（リレー申込書）'!$B$9:$AH$32,7,FALSE))</f>
        <v/>
      </c>
      <c r="I9" s="156" t="str">
        <f>IF(ISNA(VLOOKUP(C9,'陸上3（リレー申込書）'!$B$9:$AH$32,8,FALSE)),"",VLOOKUP(C9,'陸上3（リレー申込書）'!$B$9:$AH$32,8,FALSE))</f>
        <v/>
      </c>
      <c r="J9" s="134" t="str">
        <f t="shared" ref="J9:J43" si="0">IF(O9=0,"",IF(O9="男",1,IF(O9="女",2,"")))</f>
        <v/>
      </c>
      <c r="K9" s="198" t="str">
        <f>IF(ISNA(VLOOKUP(C9,'陸上3（リレー申込書）'!$B$9:$AH$32,10,FALSE)),"",VLOOKUP(C9,'陸上3（リレー申込書）'!$B$9:$AH$32,10,FALSE))</f>
        <v/>
      </c>
      <c r="L9" s="157" t="str">
        <f>IF(ISNA(VLOOKUP(C9,'陸上3（リレー申込書）'!$B$9:$AH$32,29,FALSE)),"",VLOOKUP(C9,'陸上3（リレー申込書）'!$B$9:$AH$32,29,FALSE))</f>
        <v/>
      </c>
      <c r="M9" s="157" t="str">
        <f>IF(ISNA(VLOOKUP(C9,'陸上3（リレー申込書）'!$B$9:$AH$32,30,FALSE)),"",VLOOKUP(C9,'陸上3（リレー申込書）'!$B$9:$AH$32,30,FALSE))</f>
        <v/>
      </c>
      <c r="O9" s="229" t="str">
        <f>IF(ISNA(VLOOKUP(C9,'陸上3（リレー申込書）'!$B$9:$AH$32,9,FALSE)),"",VLOOKUP(C9,'陸上3（リレー申込書）'!$B$9:$AH$32,9,FALSE))</f>
        <v/>
      </c>
    </row>
    <row r="10" spans="2:17" ht="15" customHeight="1">
      <c r="B10" s="213" t="s">
        <v>357</v>
      </c>
      <c r="C10" s="134">
        <v>13</v>
      </c>
      <c r="D10" s="181" t="str">
        <f>IF(基本入力!$I$17="","",基本入力!$I$17)</f>
        <v/>
      </c>
      <c r="E10" s="157" t="str">
        <f>IF(ISNA(VLOOKUP(C10,'陸上3（リレー申込書）'!$B$9:$AH$32,4,FALSE)),"",VLOOKUP(C10,'陸上3（リレー申込書）'!$B$9:$AH$32,4,FALSE))</f>
        <v/>
      </c>
      <c r="F10" s="156">
        <f>IF(ISNA(VLOOKUP(C10,'陸上3（リレー申込書）'!$B$9:$AH$32,5,FALSE)),"",VLOOKUP(C10,'陸上3（リレー申込書）'!$B$9:$AH$32,5,FALSE))</f>
        <v>0</v>
      </c>
      <c r="G10" s="157" t="str">
        <f>IF(ISNA(VLOOKUP(C10,'陸上3（リレー申込書）'!$B$9:$AH$32,6,FALSE)),"",VLOOKUP(C10,'陸上3（リレー申込書）'!$B$9:$AH$32,6,FALSE))</f>
        <v/>
      </c>
      <c r="H10" s="157" t="str">
        <f>IF(ISNA(VLOOKUP(C10,'陸上3（リレー申込書）'!$B$9:$AH$32,7,FALSE)),"",VLOOKUP(C10,'陸上3（リレー申込書）'!$B$9:$AH$32,7,FALSE))</f>
        <v/>
      </c>
      <c r="I10" s="156" t="str">
        <f>IF(ISNA(VLOOKUP(C10,'陸上3（リレー申込書）'!$B$9:$AH$32,8,FALSE)),"",VLOOKUP(C10,'陸上3（リレー申込書）'!$B$9:$AH$32,8,FALSE))</f>
        <v/>
      </c>
      <c r="J10" s="134" t="str">
        <f t="shared" si="0"/>
        <v/>
      </c>
      <c r="K10" s="198" t="str">
        <f>IF(ISNA(VLOOKUP(C10,'陸上3（リレー申込書）'!$B$9:$AH$32,10,FALSE)),"",VLOOKUP(C10,'陸上3（リレー申込書）'!$B$9:$AH$32,10,FALSE))</f>
        <v/>
      </c>
      <c r="L10" s="157" t="str">
        <f>IF(ISNA(VLOOKUP(C10,'陸上3（リレー申込書）'!$B$9:$AH$32,29,FALSE)),"",VLOOKUP(C10,'陸上3（リレー申込書）'!$B$9:$AH$32,29,FALSE))</f>
        <v/>
      </c>
      <c r="M10" s="157" t="str">
        <f>IF(ISNA(VLOOKUP(C10,'陸上3（リレー申込書）'!$B$9:$AH$32,30,FALSE)),"",VLOOKUP(C10,'陸上3（リレー申込書）'!$B$9:$AH$32,30,FALSE))</f>
        <v/>
      </c>
      <c r="O10" s="229" t="str">
        <f>IF(ISNA(VLOOKUP(C10,'陸上3（リレー申込書）'!$B$9:$AH$32,9,FALSE)),"",VLOOKUP(C10,'陸上3（リレー申込書）'!$B$9:$AH$32,9,FALSE))</f>
        <v/>
      </c>
    </row>
    <row r="11" spans="2:17" ht="15" customHeight="1">
      <c r="B11" s="213" t="s">
        <v>25</v>
      </c>
      <c r="C11" s="134">
        <v>14</v>
      </c>
      <c r="D11" s="181" t="str">
        <f>IF(基本入力!$I$17="","",基本入力!$I$17)</f>
        <v/>
      </c>
      <c r="E11" s="157" t="str">
        <f>IF(ISNA(VLOOKUP(C11,'陸上3（リレー申込書）'!$B$9:$AH$32,4,FALSE)),"",VLOOKUP(C11,'陸上3（リレー申込書）'!$B$9:$AH$32,4,FALSE))</f>
        <v/>
      </c>
      <c r="F11" s="156">
        <f>IF(ISNA(VLOOKUP(C11,'陸上3（リレー申込書）'!$B$9:$AH$32,5,FALSE)),"",VLOOKUP(C11,'陸上3（リレー申込書）'!$B$9:$AH$32,5,FALSE))</f>
        <v>0</v>
      </c>
      <c r="G11" s="157" t="str">
        <f>IF(ISNA(VLOOKUP(C11,'陸上3（リレー申込書）'!$B$9:$AH$32,6,FALSE)),"",VLOOKUP(C11,'陸上3（リレー申込書）'!$B$9:$AH$32,6,FALSE))</f>
        <v/>
      </c>
      <c r="H11" s="157" t="str">
        <f>IF(ISNA(VLOOKUP(C11,'陸上3（リレー申込書）'!$B$9:$AH$32,7,FALSE)),"",VLOOKUP(C11,'陸上3（リレー申込書）'!$B$9:$AH$32,7,FALSE))</f>
        <v/>
      </c>
      <c r="I11" s="156" t="str">
        <f>IF(ISNA(VLOOKUP(C11,'陸上3（リレー申込書）'!$B$9:$AH$32,8,FALSE)),"",VLOOKUP(C11,'陸上3（リレー申込書）'!$B$9:$AH$32,8,FALSE))</f>
        <v/>
      </c>
      <c r="J11" s="134" t="str">
        <f t="shared" si="0"/>
        <v/>
      </c>
      <c r="K11" s="198" t="str">
        <f>IF(ISNA(VLOOKUP(C11,'陸上3（リレー申込書）'!$B$9:$AH$32,10,FALSE)),"",VLOOKUP(C11,'陸上3（リレー申込書）'!$B$9:$AH$32,10,FALSE))</f>
        <v/>
      </c>
      <c r="L11" s="157" t="str">
        <f>IF(ISNA(VLOOKUP(C11,'陸上3（リレー申込書）'!$B$9:$AH$32,29,FALSE)),"",VLOOKUP(C11,'陸上3（リレー申込書）'!$B$9:$AH$32,29,FALSE))</f>
        <v/>
      </c>
      <c r="M11" s="157" t="str">
        <f>IF(ISNA(VLOOKUP(C11,'陸上3（リレー申込書）'!$B$9:$AH$32,30,FALSE)),"",VLOOKUP(C11,'陸上3（リレー申込書）'!$B$9:$AH$32,30,FALSE))</f>
        <v/>
      </c>
      <c r="O11" s="229" t="str">
        <f>IF(ISNA(VLOOKUP(C11,'陸上3（リレー申込書）'!$B$9:$AH$32,9,FALSE)),"",VLOOKUP(C11,'陸上3（リレー申込書）'!$B$9:$AH$32,9,FALSE))</f>
        <v/>
      </c>
    </row>
    <row r="12" spans="2:17" ht="15" customHeight="1">
      <c r="B12" s="213" t="s">
        <v>358</v>
      </c>
      <c r="C12" s="134">
        <v>15</v>
      </c>
      <c r="D12" s="181" t="str">
        <f>IF(基本入力!$I$17="","",基本入力!$I$17)</f>
        <v/>
      </c>
      <c r="E12" s="157" t="str">
        <f>IF(ISNA(VLOOKUP(C12,'陸上3（リレー申込書）'!$B$9:$AH$32,4,FALSE)),"",VLOOKUP(C12,'陸上3（リレー申込書）'!$B$9:$AH$32,4,FALSE))</f>
        <v/>
      </c>
      <c r="F12" s="156">
        <f>IF(ISNA(VLOOKUP(C12,'陸上3（リレー申込書）'!$B$9:$AH$32,5,FALSE)),"",VLOOKUP(C12,'陸上3（リレー申込書）'!$B$9:$AH$32,5,FALSE))</f>
        <v>0</v>
      </c>
      <c r="G12" s="157" t="str">
        <f>IF(ISNA(VLOOKUP(C12,'陸上3（リレー申込書）'!$B$9:$AH$32,6,FALSE)),"",VLOOKUP(C12,'陸上3（リレー申込書）'!$B$9:$AH$32,6,FALSE))</f>
        <v/>
      </c>
      <c r="H12" s="157" t="str">
        <f>IF(ISNA(VLOOKUP(C12,'陸上3（リレー申込書）'!$B$9:$AH$32,7,FALSE)),"",VLOOKUP(C12,'陸上3（リレー申込書）'!$B$9:$AH$32,7,FALSE))</f>
        <v/>
      </c>
      <c r="I12" s="156" t="str">
        <f>IF(ISNA(VLOOKUP(C12,'陸上3（リレー申込書）'!$B$9:$AH$32,8,FALSE)),"",VLOOKUP(C12,'陸上3（リレー申込書）'!$B$9:$AH$32,8,FALSE))</f>
        <v/>
      </c>
      <c r="J12" s="134" t="str">
        <f t="shared" si="0"/>
        <v/>
      </c>
      <c r="K12" s="198" t="str">
        <f>IF(ISNA(VLOOKUP(C12,'陸上3（リレー申込書）'!$B$9:$AH$32,10,FALSE)),"",VLOOKUP(C12,'陸上3（リレー申込書）'!$B$9:$AH$32,10,FALSE))</f>
        <v/>
      </c>
      <c r="L12" s="157" t="str">
        <f>IF(ISNA(VLOOKUP(C12,'陸上3（リレー申込書）'!$B$9:$AH$32,29,FALSE)),"",VLOOKUP(C12,'陸上3（リレー申込書）'!$B$9:$AH$32,29,FALSE))</f>
        <v/>
      </c>
      <c r="M12" s="157" t="str">
        <f>IF(ISNA(VLOOKUP(C12,'陸上3（リレー申込書）'!$B$9:$AH$32,30,FALSE)),"",VLOOKUP(C12,'陸上3（リレー申込書）'!$B$9:$AH$32,30,FALSE))</f>
        <v/>
      </c>
      <c r="O12" s="229" t="str">
        <f>IF(ISNA(VLOOKUP(C12,'陸上3（リレー申込書）'!$B$9:$AH$32,9,FALSE)),"",VLOOKUP(C12,'陸上3（リレー申込書）'!$B$9:$AH$32,9,FALSE))</f>
        <v/>
      </c>
    </row>
    <row r="13" spans="2:17" ht="15" customHeight="1" thickBot="1">
      <c r="B13" s="214"/>
      <c r="C13" s="139">
        <v>16</v>
      </c>
      <c r="D13" s="182" t="str">
        <f>IF(基本入力!$I$17="","",基本入力!$I$17)</f>
        <v/>
      </c>
      <c r="E13" s="209" t="str">
        <f>IF(ISNA(VLOOKUP(C13,'陸上3（リレー申込書）'!$B$9:$AH$32,4,FALSE)),"",VLOOKUP(C13,'陸上3（リレー申込書）'!$B$9:$AH$32,4,FALSE))</f>
        <v/>
      </c>
      <c r="F13" s="201">
        <f>IF(ISNA(VLOOKUP(C13,'陸上3（リレー申込書）'!$B$9:$AH$32,5,FALSE)),"",VLOOKUP(C13,'陸上3（リレー申込書）'!$B$9:$AH$32,5,FALSE))</f>
        <v>0</v>
      </c>
      <c r="G13" s="209" t="str">
        <f>IF(ISNA(VLOOKUP(C13,'陸上3（リレー申込書）'!$B$9:$AH$32,6,FALSE)),"",VLOOKUP(C13,'陸上3（リレー申込書）'!$B$9:$AH$32,6,FALSE))</f>
        <v/>
      </c>
      <c r="H13" s="209" t="str">
        <f>IF(ISNA(VLOOKUP(C13,'陸上3（リレー申込書）'!$B$9:$AH$32,7,FALSE)),"",VLOOKUP(C13,'陸上3（リレー申込書）'!$B$9:$AH$32,7,FALSE))</f>
        <v/>
      </c>
      <c r="I13" s="201" t="str">
        <f>IF(ISNA(VLOOKUP(C13,'陸上3（リレー申込書）'!$B$9:$AH$32,8,FALSE)),"",VLOOKUP(C13,'陸上3（リレー申込書）'!$B$9:$AH$32,8,FALSE))</f>
        <v/>
      </c>
      <c r="J13" s="139" t="str">
        <f t="shared" si="0"/>
        <v/>
      </c>
      <c r="K13" s="202" t="str">
        <f>IF(ISNA(VLOOKUP(C13,'陸上3（リレー申込書）'!$B$9:$AH$32,10,FALSE)),"",VLOOKUP(C13,'陸上3（リレー申込書）'!$B$9:$AH$32,10,FALSE))</f>
        <v/>
      </c>
      <c r="L13" s="209" t="str">
        <f>IF(ISNA(VLOOKUP(C13,'陸上3（リレー申込書）'!$B$9:$AH$32,29,FALSE)),"",VLOOKUP(C13,'陸上3（リレー申込書）'!$B$9:$AH$32,29,FALSE))</f>
        <v/>
      </c>
      <c r="M13" s="209" t="str">
        <f>IF(ISNA(VLOOKUP(C13,'陸上3（リレー申込書）'!$B$9:$AH$32,30,FALSE)),"",VLOOKUP(C13,'陸上3（リレー申込書）'!$B$9:$AH$32,30,FALSE))</f>
        <v/>
      </c>
      <c r="O13" s="229" t="str">
        <f>IF(ISNA(VLOOKUP(C13,'陸上3（リレー申込書）'!$B$9:$AH$32,9,FALSE)),"",VLOOKUP(C13,'陸上3（リレー申込書）'!$B$9:$AH$32,9,FALSE))</f>
        <v/>
      </c>
    </row>
    <row r="14" spans="2:17" ht="15" customHeight="1">
      <c r="B14" s="212"/>
      <c r="C14" s="138">
        <v>21</v>
      </c>
      <c r="D14" s="183" t="str">
        <f>IF(基本入力!$I$17="","",基本入力!$I$17)</f>
        <v/>
      </c>
      <c r="E14" s="210" t="str">
        <f>IF(ISNA(VLOOKUP(C14,'陸上3（リレー申込書）'!$B$9:$AH$32,4,FALSE)),"",VLOOKUP(C14,'陸上3（リレー申込書）'!$B$9:$AH$32,4,FALSE))</f>
        <v/>
      </c>
      <c r="F14" s="199">
        <f>IF(ISNA(VLOOKUP(C14,'陸上3（リレー申込書）'!$B$9:$AH$32,5,FALSE)),"",VLOOKUP(C14,'陸上3（リレー申込書）'!$B$9:$AH$32,5,FALSE))</f>
        <v>0</v>
      </c>
      <c r="G14" s="210" t="str">
        <f>IF(ISNA(VLOOKUP(C14,'陸上3（リレー申込書）'!$B$9:$AH$32,6,FALSE)),"",VLOOKUP(C14,'陸上3（リレー申込書）'!$B$9:$AH$32,6,FALSE))</f>
        <v/>
      </c>
      <c r="H14" s="210" t="str">
        <f>IF(ISNA(VLOOKUP(C14,'陸上3（リレー申込書）'!$B$9:$AH$32,7,FALSE)),"",VLOOKUP(C14,'陸上3（リレー申込書）'!$B$9:$AH$32,7,FALSE))</f>
        <v/>
      </c>
      <c r="I14" s="199" t="str">
        <f>IF(ISNA(VLOOKUP(C14,'陸上3（リレー申込書）'!$B$9:$AH$32,8,FALSE)),"",VLOOKUP(C14,'陸上3（リレー申込書）'!$B$9:$AH$32,8,FALSE))</f>
        <v/>
      </c>
      <c r="J14" s="138" t="str">
        <f t="shared" si="0"/>
        <v/>
      </c>
      <c r="K14" s="200" t="str">
        <f>IF(Q14=0,"",Q14)</f>
        <v/>
      </c>
      <c r="L14" s="210" t="str">
        <f>IF(ISNA(VLOOKUP(C14,'陸上3（リレー申込書）'!$B$9:$AH$32,29,FALSE)),"",VLOOKUP(C14,'陸上3（リレー申込書）'!$B$9:$AH$32,29,FALSE))</f>
        <v/>
      </c>
      <c r="M14" s="210" t="str">
        <f>IF(ISNA(VLOOKUP(C14,'陸上3（リレー申込書）'!$B$9:$AH$32,30,FALSE)),"",VLOOKUP(C14,'陸上3（リレー申込書）'!$B$9:$AH$32,30,FALSE))</f>
        <v/>
      </c>
      <c r="O14" s="229" t="str">
        <f>IF(ISNA(VLOOKUP(C14,'陸上3（リレー申込書）'!$B$9:$AH$32,9,FALSE)),"",VLOOKUP(C14,'陸上3（リレー申込書）'!$B$9:$AH$32,9,FALSE))</f>
        <v/>
      </c>
      <c r="Q14" s="231">
        <f>IF(ISNA(VLOOKUP(C14,'陸上3（リレー申込書）'!$B$9:$AH$32,10,FALSE)),"",VLOOKUP(C14,'陸上3（リレー申込書）'!$B$9:$AH$32,10,FALSE))</f>
        <v>0</v>
      </c>
    </row>
    <row r="15" spans="2:17" ht="15" customHeight="1">
      <c r="B15" s="213" t="s">
        <v>356</v>
      </c>
      <c r="C15" s="134">
        <v>22</v>
      </c>
      <c r="D15" s="181" t="str">
        <f>IF(基本入力!$I$17="","",基本入力!$I$17)</f>
        <v/>
      </c>
      <c r="E15" s="157" t="str">
        <f>IF(ISNA(VLOOKUP(C15,'陸上3（リレー申込書）'!$B$9:$AH$32,4,FALSE)),"",VLOOKUP(C15,'陸上3（リレー申込書）'!$B$9:$AH$32,4,FALSE))</f>
        <v/>
      </c>
      <c r="F15" s="156">
        <f>IF(ISNA(VLOOKUP(C15,'陸上3（リレー申込書）'!$B$9:$AH$32,5,FALSE)),"",VLOOKUP(C15,'陸上3（リレー申込書）'!$B$9:$AH$32,5,FALSE))</f>
        <v>0</v>
      </c>
      <c r="G15" s="157" t="str">
        <f>IF(ISNA(VLOOKUP(C15,'陸上3（リレー申込書）'!$B$9:$AH$32,6,FALSE)),"",VLOOKUP(C15,'陸上3（リレー申込書）'!$B$9:$AH$32,6,FALSE))</f>
        <v/>
      </c>
      <c r="H15" s="157" t="str">
        <f>IF(ISNA(VLOOKUP(C15,'陸上3（リレー申込書）'!$B$9:$AH$32,7,FALSE)),"",VLOOKUP(C15,'陸上3（リレー申込書）'!$B$9:$AH$32,7,FALSE))</f>
        <v/>
      </c>
      <c r="I15" s="156" t="str">
        <f>IF(ISNA(VLOOKUP(C15,'陸上3（リレー申込書）'!$B$9:$AH$32,8,FALSE)),"",VLOOKUP(C15,'陸上3（リレー申込書）'!$B$9:$AH$32,8,FALSE))</f>
        <v/>
      </c>
      <c r="J15" s="134" t="str">
        <f t="shared" si="0"/>
        <v/>
      </c>
      <c r="K15" s="198" t="str">
        <f>IF(ISNA(VLOOKUP(C15,'陸上3（リレー申込書）'!$B$9:$AH$32,10,FALSE)),"",VLOOKUP(C15,'陸上3（リレー申込書）'!$B$9:$AH$32,10,FALSE))</f>
        <v/>
      </c>
      <c r="L15" s="157" t="str">
        <f>IF(ISNA(VLOOKUP(C15,'陸上3（リレー申込書）'!$B$9:$AH$32,29,FALSE)),"",VLOOKUP(C15,'陸上3（リレー申込書）'!$B$9:$AH$32,29,FALSE))</f>
        <v/>
      </c>
      <c r="M15" s="157" t="str">
        <f>IF(ISNA(VLOOKUP(C15,'陸上3（リレー申込書）'!$B$9:$AH$32,30,FALSE)),"",VLOOKUP(C15,'陸上3（リレー申込書）'!$B$9:$AH$32,30,FALSE))</f>
        <v/>
      </c>
      <c r="O15" s="229" t="str">
        <f>IF(ISNA(VLOOKUP(C15,'陸上3（リレー申込書）'!$B$9:$AH$32,9,FALSE)),"",VLOOKUP(C15,'陸上3（リレー申込書）'!$B$9:$AH$32,9,FALSE))</f>
        <v/>
      </c>
    </row>
    <row r="16" spans="2:17" ht="15" customHeight="1">
      <c r="B16" s="213" t="s">
        <v>357</v>
      </c>
      <c r="C16" s="134">
        <v>23</v>
      </c>
      <c r="D16" s="181" t="str">
        <f>IF(基本入力!$I$17="","",基本入力!$I$17)</f>
        <v/>
      </c>
      <c r="E16" s="157" t="str">
        <f>IF(ISNA(VLOOKUP(C16,'陸上3（リレー申込書）'!$B$9:$AH$32,4,FALSE)),"",VLOOKUP(C16,'陸上3（リレー申込書）'!$B$9:$AH$32,4,FALSE))</f>
        <v/>
      </c>
      <c r="F16" s="156">
        <f>IF(ISNA(VLOOKUP(C16,'陸上3（リレー申込書）'!$B$9:$AH$32,5,FALSE)),"",VLOOKUP(C16,'陸上3（リレー申込書）'!$B$9:$AH$32,5,FALSE))</f>
        <v>0</v>
      </c>
      <c r="G16" s="157" t="str">
        <f>IF(ISNA(VLOOKUP(C16,'陸上3（リレー申込書）'!$B$9:$AH$32,6,FALSE)),"",VLOOKUP(C16,'陸上3（リレー申込書）'!$B$9:$AH$32,6,FALSE))</f>
        <v/>
      </c>
      <c r="H16" s="157" t="str">
        <f>IF(ISNA(VLOOKUP(C16,'陸上3（リレー申込書）'!$B$9:$AH$32,7,FALSE)),"",VLOOKUP(C16,'陸上3（リレー申込書）'!$B$9:$AH$32,7,FALSE))</f>
        <v/>
      </c>
      <c r="I16" s="156" t="str">
        <f>IF(ISNA(VLOOKUP(C16,'陸上3（リレー申込書）'!$B$9:$AH$32,8,FALSE)),"",VLOOKUP(C16,'陸上3（リレー申込書）'!$B$9:$AH$32,8,FALSE))</f>
        <v/>
      </c>
      <c r="J16" s="134" t="str">
        <f t="shared" si="0"/>
        <v/>
      </c>
      <c r="K16" s="198" t="str">
        <f>IF(ISNA(VLOOKUP(C16,'陸上3（リレー申込書）'!$B$9:$AH$32,10,FALSE)),"",VLOOKUP(C16,'陸上3（リレー申込書）'!$B$9:$AH$32,10,FALSE))</f>
        <v/>
      </c>
      <c r="L16" s="157" t="str">
        <f>IF(ISNA(VLOOKUP(C16,'陸上3（リレー申込書）'!$B$9:$AH$32,29,FALSE)),"",VLOOKUP(C16,'陸上3（リレー申込書）'!$B$9:$AH$32,29,FALSE))</f>
        <v/>
      </c>
      <c r="M16" s="157" t="str">
        <f>IF(ISNA(VLOOKUP(C16,'陸上3（リレー申込書）'!$B$9:$AH$32,30,FALSE)),"",VLOOKUP(C16,'陸上3（リレー申込書）'!$B$9:$AH$32,30,FALSE))</f>
        <v/>
      </c>
      <c r="O16" s="229" t="str">
        <f>IF(ISNA(VLOOKUP(C16,'陸上3（リレー申込書）'!$B$9:$AH$32,9,FALSE)),"",VLOOKUP(C16,'陸上3（リレー申込書）'!$B$9:$AH$32,9,FALSE))</f>
        <v/>
      </c>
    </row>
    <row r="17" spans="2:17" ht="15" customHeight="1">
      <c r="B17" s="213" t="s">
        <v>25</v>
      </c>
      <c r="C17" s="134">
        <v>24</v>
      </c>
      <c r="D17" s="181" t="str">
        <f>IF(基本入力!$I$17="","",基本入力!$I$17)</f>
        <v/>
      </c>
      <c r="E17" s="157" t="str">
        <f>IF(ISNA(VLOOKUP(C17,'陸上3（リレー申込書）'!$B$9:$AH$32,4,FALSE)),"",VLOOKUP(C17,'陸上3（リレー申込書）'!$B$9:$AH$32,4,FALSE))</f>
        <v/>
      </c>
      <c r="F17" s="156">
        <f>IF(ISNA(VLOOKUP(C17,'陸上3（リレー申込書）'!$B$9:$AH$32,5,FALSE)),"",VLOOKUP(C17,'陸上3（リレー申込書）'!$B$9:$AH$32,5,FALSE))</f>
        <v>0</v>
      </c>
      <c r="G17" s="157" t="str">
        <f>IF(ISNA(VLOOKUP(C17,'陸上3（リレー申込書）'!$B$9:$AH$32,6,FALSE)),"",VLOOKUP(C17,'陸上3（リレー申込書）'!$B$9:$AH$32,6,FALSE))</f>
        <v/>
      </c>
      <c r="H17" s="157" t="str">
        <f>IF(ISNA(VLOOKUP(C17,'陸上3（リレー申込書）'!$B$9:$AH$32,7,FALSE)),"",VLOOKUP(C17,'陸上3（リレー申込書）'!$B$9:$AH$32,7,FALSE))</f>
        <v/>
      </c>
      <c r="I17" s="156" t="str">
        <f>IF(ISNA(VLOOKUP(C17,'陸上3（リレー申込書）'!$B$9:$AH$32,8,FALSE)),"",VLOOKUP(C17,'陸上3（リレー申込書）'!$B$9:$AH$32,8,FALSE))</f>
        <v/>
      </c>
      <c r="J17" s="134" t="str">
        <f t="shared" si="0"/>
        <v/>
      </c>
      <c r="K17" s="198" t="str">
        <f>IF(ISNA(VLOOKUP(C17,'陸上3（リレー申込書）'!$B$9:$AH$32,10,FALSE)),"",VLOOKUP(C17,'陸上3（リレー申込書）'!$B$9:$AH$32,10,FALSE))</f>
        <v/>
      </c>
      <c r="L17" s="157" t="str">
        <f>IF(ISNA(VLOOKUP(C17,'陸上3（リレー申込書）'!$B$9:$AH$32,29,FALSE)),"",VLOOKUP(C17,'陸上3（リレー申込書）'!$B$9:$AH$32,29,FALSE))</f>
        <v/>
      </c>
      <c r="M17" s="157" t="str">
        <f>IF(ISNA(VLOOKUP(C17,'陸上3（リレー申込書）'!$B$9:$AH$32,30,FALSE)),"",VLOOKUP(C17,'陸上3（リレー申込書）'!$B$9:$AH$32,30,FALSE))</f>
        <v/>
      </c>
      <c r="O17" s="229" t="str">
        <f>IF(ISNA(VLOOKUP(C17,'陸上3（リレー申込書）'!$B$9:$AH$32,9,FALSE)),"",VLOOKUP(C17,'陸上3（リレー申込書）'!$B$9:$AH$32,9,FALSE))</f>
        <v/>
      </c>
    </row>
    <row r="18" spans="2:17" ht="15" customHeight="1">
      <c r="B18" s="213" t="s">
        <v>358</v>
      </c>
      <c r="C18" s="134">
        <v>25</v>
      </c>
      <c r="D18" s="181" t="str">
        <f>IF(基本入力!$I$17="","",基本入力!$I$17)</f>
        <v/>
      </c>
      <c r="E18" s="157" t="str">
        <f>IF(ISNA(VLOOKUP(C18,'陸上3（リレー申込書）'!$B$9:$AH$32,4,FALSE)),"",VLOOKUP(C18,'陸上3（リレー申込書）'!$B$9:$AH$32,4,FALSE))</f>
        <v/>
      </c>
      <c r="F18" s="156">
        <f>IF(ISNA(VLOOKUP(C18,'陸上3（リレー申込書）'!$B$9:$AH$32,5,FALSE)),"",VLOOKUP(C18,'陸上3（リレー申込書）'!$B$9:$AH$32,5,FALSE))</f>
        <v>0</v>
      </c>
      <c r="G18" s="157" t="str">
        <f>IF(ISNA(VLOOKUP(C18,'陸上3（リレー申込書）'!$B$9:$AH$32,6,FALSE)),"",VLOOKUP(C18,'陸上3（リレー申込書）'!$B$9:$AH$32,6,FALSE))</f>
        <v/>
      </c>
      <c r="H18" s="157" t="str">
        <f>IF(ISNA(VLOOKUP(C18,'陸上3（リレー申込書）'!$B$9:$AH$32,7,FALSE)),"",VLOOKUP(C18,'陸上3（リレー申込書）'!$B$9:$AH$32,7,FALSE))</f>
        <v/>
      </c>
      <c r="I18" s="156" t="str">
        <f>IF(ISNA(VLOOKUP(C18,'陸上3（リレー申込書）'!$B$9:$AH$32,8,FALSE)),"",VLOOKUP(C18,'陸上3（リレー申込書）'!$B$9:$AH$32,8,FALSE))</f>
        <v/>
      </c>
      <c r="J18" s="134" t="str">
        <f t="shared" si="0"/>
        <v/>
      </c>
      <c r="K18" s="198" t="str">
        <f>IF(ISNA(VLOOKUP(C18,'陸上3（リレー申込書）'!$B$9:$AH$32,10,FALSE)),"",VLOOKUP(C18,'陸上3（リレー申込書）'!$B$9:$AH$32,10,FALSE))</f>
        <v/>
      </c>
      <c r="L18" s="157" t="str">
        <f>IF(ISNA(VLOOKUP(C18,'陸上3（リレー申込書）'!$B$9:$AH$32,29,FALSE)),"",VLOOKUP(C18,'陸上3（リレー申込書）'!$B$9:$AH$32,29,FALSE))</f>
        <v/>
      </c>
      <c r="M18" s="157" t="str">
        <f>IF(ISNA(VLOOKUP(C18,'陸上3（リレー申込書）'!$B$9:$AH$32,30,FALSE)),"",VLOOKUP(C18,'陸上3（リレー申込書）'!$B$9:$AH$32,30,FALSE))</f>
        <v/>
      </c>
      <c r="O18" s="229" t="str">
        <f>IF(ISNA(VLOOKUP(C18,'陸上3（リレー申込書）'!$B$9:$AH$32,9,FALSE)),"",VLOOKUP(C18,'陸上3（リレー申込書）'!$B$9:$AH$32,9,FALSE))</f>
        <v/>
      </c>
    </row>
    <row r="19" spans="2:17" ht="15" customHeight="1" thickBot="1">
      <c r="B19" s="214"/>
      <c r="C19" s="139">
        <v>26</v>
      </c>
      <c r="D19" s="182" t="str">
        <f>IF(基本入力!$I$17="","",基本入力!$I$17)</f>
        <v/>
      </c>
      <c r="E19" s="209" t="str">
        <f>IF(ISNA(VLOOKUP(C19,'陸上3（リレー申込書）'!$B$9:$AH$32,4,FALSE)),"",VLOOKUP(C19,'陸上3（リレー申込書）'!$B$9:$AH$32,4,FALSE))</f>
        <v/>
      </c>
      <c r="F19" s="201">
        <f>IF(ISNA(VLOOKUP(C19,'陸上3（リレー申込書）'!$B$9:$AH$32,5,FALSE)),"",VLOOKUP(C19,'陸上3（リレー申込書）'!$B$9:$AH$32,5,FALSE))</f>
        <v>0</v>
      </c>
      <c r="G19" s="211" t="str">
        <f>IF(ISNA(VLOOKUP(C19,'陸上3（リレー申込書）'!$B$9:$AH$32,6,FALSE)),"",VLOOKUP(C19,'陸上3（リレー申込書）'!$B$9:$AH$32,6,FALSE))</f>
        <v/>
      </c>
      <c r="H19" s="209" t="str">
        <f>IF(ISNA(VLOOKUP(C19,'陸上3（リレー申込書）'!$B$9:$AH$32,7,FALSE)),"",VLOOKUP(C19,'陸上3（リレー申込書）'!$B$9:$AH$32,7,FALSE))</f>
        <v/>
      </c>
      <c r="I19" s="201" t="str">
        <f>IF(ISNA(VLOOKUP(C19,'陸上3（リレー申込書）'!$B$9:$AH$32,8,FALSE)),"",VLOOKUP(C19,'陸上3（リレー申込書）'!$B$9:$AH$32,8,FALSE))</f>
        <v/>
      </c>
      <c r="J19" s="139" t="str">
        <f t="shared" si="0"/>
        <v/>
      </c>
      <c r="K19" s="202" t="str">
        <f>IF(ISNA(VLOOKUP(C19,'陸上3（リレー申込書）'!$B$9:$AH$32,10,FALSE)),"",VLOOKUP(C19,'陸上3（リレー申込書）'!$B$9:$AH$32,10,FALSE))</f>
        <v/>
      </c>
      <c r="L19" s="209" t="str">
        <f>IF(ISNA(VLOOKUP(C19,'陸上3（リレー申込書）'!$B$9:$AH$32,29,FALSE)),"",VLOOKUP(C19,'陸上3（リレー申込書）'!$B$9:$AH$32,29,FALSE))</f>
        <v/>
      </c>
      <c r="M19" s="209" t="str">
        <f>IF(ISNA(VLOOKUP(C19,'陸上3（リレー申込書）'!$B$9:$AH$32,30,FALSE)),"",VLOOKUP(C19,'陸上3（リレー申込書）'!$B$9:$AH$32,30,FALSE))</f>
        <v/>
      </c>
      <c r="O19" s="229" t="str">
        <f>IF(ISNA(VLOOKUP(C19,'陸上3（リレー申込書）'!$B$9:$AH$32,9,FALSE)),"",VLOOKUP(C19,'陸上3（リレー申込書）'!$B$9:$AH$32,9,FALSE))</f>
        <v/>
      </c>
    </row>
    <row r="20" spans="2:17" ht="15" customHeight="1">
      <c r="B20" s="212"/>
      <c r="C20" s="138">
        <v>31</v>
      </c>
      <c r="D20" s="183" t="str">
        <f>IF(基本入力!$I$17="","",基本入力!$I$17)</f>
        <v/>
      </c>
      <c r="E20" s="210" t="str">
        <f>IF(ISNA(VLOOKUP(C20,'陸上3（リレー申込書）'!$B$9:$AH$32,4,FALSE)),"",VLOOKUP(C20,'陸上3（リレー申込書）'!$B$9:$AH$32,4,FALSE))</f>
        <v/>
      </c>
      <c r="F20" s="199">
        <f>IF(ISNA(VLOOKUP(C20,'陸上3（リレー申込書）'!$B$9:$AH$32,5,FALSE)),"",VLOOKUP(C20,'陸上3（リレー申込書）'!$B$9:$AH$32,5,FALSE))</f>
        <v>0</v>
      </c>
      <c r="G20" s="210" t="str">
        <f>IF(ISNA(VLOOKUP(C20,'陸上3（リレー申込書）'!$B$9:$AH$32,6,FALSE)),"",VLOOKUP(C20,'陸上3（リレー申込書）'!$B$9:$AH$32,6,FALSE))</f>
        <v/>
      </c>
      <c r="H20" s="210" t="str">
        <f>IF(ISNA(VLOOKUP(C20,'陸上3（リレー申込書）'!$B$9:$AH$32,7,FALSE)),"",VLOOKUP(C20,'陸上3（リレー申込書）'!$B$9:$AH$32,7,FALSE))</f>
        <v/>
      </c>
      <c r="I20" s="199" t="str">
        <f>IF(ISNA(VLOOKUP(C20,'陸上3（リレー申込書）'!$B$9:$AH$32,8,FALSE)),"",VLOOKUP(C20,'陸上3（リレー申込書）'!$B$9:$AH$32,8,FALSE))</f>
        <v/>
      </c>
      <c r="J20" s="138" t="str">
        <f t="shared" si="0"/>
        <v/>
      </c>
      <c r="K20" s="200" t="str">
        <f>IF(Q20=0,"",Q20)</f>
        <v/>
      </c>
      <c r="L20" s="210" t="str">
        <f>IF(ISNA(VLOOKUP(C20,'陸上3（リレー申込書）'!$B$9:$AH$32,29,FALSE)),"",VLOOKUP(C20,'陸上3（リレー申込書）'!$B$9:$AH$32,29,FALSE))</f>
        <v/>
      </c>
      <c r="M20" s="210" t="str">
        <f>IF(ISNA(VLOOKUP(C20,'陸上3（リレー申込書）'!$B$9:$AH$32,30,FALSE)),"",VLOOKUP(C20,'陸上3（リレー申込書）'!$B$9:$AH$32,30,FALSE))</f>
        <v/>
      </c>
      <c r="O20" s="229" t="str">
        <f>IF(ISNA(VLOOKUP(C20,'陸上3（リレー申込書）'!$B$9:$AH$32,9,FALSE)),"",VLOOKUP(C20,'陸上3（リレー申込書）'!$B$9:$AH$32,9,FALSE))</f>
        <v/>
      </c>
      <c r="Q20" s="231">
        <f>IF(ISNA(VLOOKUP(C20,'陸上3（リレー申込書）'!$B$9:$AH$32,10,FALSE)),"",VLOOKUP(C20,'陸上3（リレー申込書）'!$B$9:$AH$32,10,FALSE))</f>
        <v>0</v>
      </c>
    </row>
    <row r="21" spans="2:17" ht="15" customHeight="1">
      <c r="B21" s="213" t="s">
        <v>356</v>
      </c>
      <c r="C21" s="134">
        <v>32</v>
      </c>
      <c r="D21" s="181" t="str">
        <f>IF(基本入力!$I$17="","",基本入力!$I$17)</f>
        <v/>
      </c>
      <c r="E21" s="157" t="str">
        <f>IF(ISNA(VLOOKUP(C21,'陸上3（リレー申込書）'!$B$9:$AH$32,4,FALSE)),"",VLOOKUP(C21,'陸上3（リレー申込書）'!$B$9:$AH$32,4,FALSE))</f>
        <v/>
      </c>
      <c r="F21" s="156">
        <f>IF(ISNA(VLOOKUP(C21,'陸上3（リレー申込書）'!$B$9:$AH$32,5,FALSE)),"",VLOOKUP(C21,'陸上3（リレー申込書）'!$B$9:$AH$32,5,FALSE))</f>
        <v>0</v>
      </c>
      <c r="G21" s="157" t="str">
        <f>IF(ISNA(VLOOKUP(C21,'陸上3（リレー申込書）'!$B$9:$AH$32,6,FALSE)),"",VLOOKUP(C21,'陸上3（リレー申込書）'!$B$9:$AH$32,6,FALSE))</f>
        <v/>
      </c>
      <c r="H21" s="157" t="str">
        <f>IF(ISNA(VLOOKUP(C21,'陸上3（リレー申込書）'!$B$9:$AH$32,7,FALSE)),"",VLOOKUP(C21,'陸上3（リレー申込書）'!$B$9:$AH$32,7,FALSE))</f>
        <v/>
      </c>
      <c r="I21" s="156" t="str">
        <f>IF(ISNA(VLOOKUP(C21,'陸上3（リレー申込書）'!$B$9:$AH$32,8,FALSE)),"",VLOOKUP(C21,'陸上3（リレー申込書）'!$B$9:$AH$32,8,FALSE))</f>
        <v/>
      </c>
      <c r="J21" s="134" t="str">
        <f t="shared" si="0"/>
        <v/>
      </c>
      <c r="K21" s="198" t="str">
        <f>IF(ISNA(VLOOKUP(C21,'陸上3（リレー申込書）'!$B$9:$AH$32,10,FALSE)),"",VLOOKUP(C21,'陸上3（リレー申込書）'!$B$9:$AH$32,10,FALSE))</f>
        <v/>
      </c>
      <c r="L21" s="157" t="str">
        <f>IF(ISNA(VLOOKUP(C21,'陸上3（リレー申込書）'!$B$9:$AH$32,29,FALSE)),"",VLOOKUP(C21,'陸上3（リレー申込書）'!$B$9:$AH$32,29,FALSE))</f>
        <v/>
      </c>
      <c r="M21" s="157" t="str">
        <f>IF(ISNA(VLOOKUP(C21,'陸上3（リレー申込書）'!$B$9:$AH$32,30,FALSE)),"",VLOOKUP(C21,'陸上3（リレー申込書）'!$B$9:$AH$32,30,FALSE))</f>
        <v/>
      </c>
      <c r="O21" s="229" t="str">
        <f>IF(ISNA(VLOOKUP(C21,'陸上3（リレー申込書）'!$B$9:$AH$32,9,FALSE)),"",VLOOKUP(C21,'陸上3（リレー申込書）'!$B$9:$AH$32,9,FALSE))</f>
        <v/>
      </c>
    </row>
    <row r="22" spans="2:17" ht="15" customHeight="1">
      <c r="B22" s="213" t="s">
        <v>357</v>
      </c>
      <c r="C22" s="134">
        <v>33</v>
      </c>
      <c r="D22" s="181" t="str">
        <f>IF(基本入力!$I$17="","",基本入力!$I$17)</f>
        <v/>
      </c>
      <c r="E22" s="157" t="str">
        <f>IF(ISNA(VLOOKUP(C22,'陸上3（リレー申込書）'!$B$9:$AH$32,4,FALSE)),"",VLOOKUP(C22,'陸上3（リレー申込書）'!$B$9:$AH$32,4,FALSE))</f>
        <v/>
      </c>
      <c r="F22" s="156">
        <f>IF(ISNA(VLOOKUP(C22,'陸上3（リレー申込書）'!$B$9:$AH$32,5,FALSE)),"",VLOOKUP(C22,'陸上3（リレー申込書）'!$B$9:$AH$32,5,FALSE))</f>
        <v>0</v>
      </c>
      <c r="G22" s="157" t="str">
        <f>IF(ISNA(VLOOKUP(C22,'陸上3（リレー申込書）'!$B$9:$AH$32,6,FALSE)),"",VLOOKUP(C22,'陸上3（リレー申込書）'!$B$9:$AH$32,6,FALSE))</f>
        <v/>
      </c>
      <c r="H22" s="157" t="str">
        <f>IF(ISNA(VLOOKUP(C22,'陸上3（リレー申込書）'!$B$9:$AH$32,7,FALSE)),"",VLOOKUP(C22,'陸上3（リレー申込書）'!$B$9:$AH$32,7,FALSE))</f>
        <v/>
      </c>
      <c r="I22" s="156" t="str">
        <f>IF(ISNA(VLOOKUP(C22,'陸上3（リレー申込書）'!$B$9:$AH$32,8,FALSE)),"",VLOOKUP(C22,'陸上3（リレー申込書）'!$B$9:$AH$32,8,FALSE))</f>
        <v/>
      </c>
      <c r="J22" s="134" t="str">
        <f t="shared" si="0"/>
        <v/>
      </c>
      <c r="K22" s="198" t="str">
        <f>IF(ISNA(VLOOKUP(C22,'陸上3（リレー申込書）'!$B$9:$AH$32,10,FALSE)),"",VLOOKUP(C22,'陸上3（リレー申込書）'!$B$9:$AH$32,10,FALSE))</f>
        <v/>
      </c>
      <c r="L22" s="157" t="str">
        <f>IF(ISNA(VLOOKUP(C22,'陸上3（リレー申込書）'!$B$9:$AH$32,29,FALSE)),"",VLOOKUP(C22,'陸上3（リレー申込書）'!$B$9:$AH$32,29,FALSE))</f>
        <v/>
      </c>
      <c r="M22" s="157" t="str">
        <f>IF(ISNA(VLOOKUP(C22,'陸上3（リレー申込書）'!$B$9:$AH$32,30,FALSE)),"",VLOOKUP(C22,'陸上3（リレー申込書）'!$B$9:$AH$32,30,FALSE))</f>
        <v/>
      </c>
      <c r="O22" s="229" t="str">
        <f>IF(ISNA(VLOOKUP(C22,'陸上3（リレー申込書）'!$B$9:$AH$32,9,FALSE)),"",VLOOKUP(C22,'陸上3（リレー申込書）'!$B$9:$AH$32,9,FALSE))</f>
        <v/>
      </c>
    </row>
    <row r="23" spans="2:17" ht="15" customHeight="1">
      <c r="B23" s="213" t="s">
        <v>25</v>
      </c>
      <c r="C23" s="134">
        <v>34</v>
      </c>
      <c r="D23" s="181" t="str">
        <f>IF(基本入力!$I$17="","",基本入力!$I$17)</f>
        <v/>
      </c>
      <c r="E23" s="157" t="str">
        <f>IF(ISNA(VLOOKUP(C23,'陸上3（リレー申込書）'!$B$9:$AH$32,4,FALSE)),"",VLOOKUP(C23,'陸上3（リレー申込書）'!$B$9:$AH$32,4,FALSE))</f>
        <v/>
      </c>
      <c r="F23" s="156">
        <f>IF(ISNA(VLOOKUP(C23,'陸上3（リレー申込書）'!$B$9:$AH$32,5,FALSE)),"",VLOOKUP(C23,'陸上3（リレー申込書）'!$B$9:$AH$32,5,FALSE))</f>
        <v>0</v>
      </c>
      <c r="G23" s="157" t="str">
        <f>IF(ISNA(VLOOKUP(C23,'陸上3（リレー申込書）'!$B$9:$AH$32,6,FALSE)),"",VLOOKUP(C23,'陸上3（リレー申込書）'!$B$9:$AH$32,6,FALSE))</f>
        <v/>
      </c>
      <c r="H23" s="157" t="str">
        <f>IF(ISNA(VLOOKUP(C23,'陸上3（リレー申込書）'!$B$9:$AH$32,7,FALSE)),"",VLOOKUP(C23,'陸上3（リレー申込書）'!$B$9:$AH$32,7,FALSE))</f>
        <v/>
      </c>
      <c r="I23" s="156" t="str">
        <f>IF(ISNA(VLOOKUP(C23,'陸上3（リレー申込書）'!$B$9:$AH$32,8,FALSE)),"",VLOOKUP(C23,'陸上3（リレー申込書）'!$B$9:$AH$32,8,FALSE))</f>
        <v/>
      </c>
      <c r="J23" s="134" t="str">
        <f t="shared" si="0"/>
        <v/>
      </c>
      <c r="K23" s="198" t="str">
        <f>IF(ISNA(VLOOKUP(C23,'陸上3（リレー申込書）'!$B$9:$AH$32,10,FALSE)),"",VLOOKUP(C23,'陸上3（リレー申込書）'!$B$9:$AH$32,10,FALSE))</f>
        <v/>
      </c>
      <c r="L23" s="157" t="str">
        <f>IF(ISNA(VLOOKUP(C23,'陸上3（リレー申込書）'!$B$9:$AH$32,29,FALSE)),"",VLOOKUP(C23,'陸上3（リレー申込書）'!$B$9:$AH$32,29,FALSE))</f>
        <v/>
      </c>
      <c r="M23" s="157" t="str">
        <f>IF(ISNA(VLOOKUP(C23,'陸上3（リレー申込書）'!$B$9:$AH$32,30,FALSE)),"",VLOOKUP(C23,'陸上3（リレー申込書）'!$B$9:$AH$32,30,FALSE))</f>
        <v/>
      </c>
      <c r="O23" s="229" t="str">
        <f>IF(ISNA(VLOOKUP(C23,'陸上3（リレー申込書）'!$B$9:$AH$32,9,FALSE)),"",VLOOKUP(C23,'陸上3（リレー申込書）'!$B$9:$AH$32,9,FALSE))</f>
        <v/>
      </c>
    </row>
    <row r="24" spans="2:17" ht="15" customHeight="1">
      <c r="B24" s="213" t="s">
        <v>358</v>
      </c>
      <c r="C24" s="134">
        <v>35</v>
      </c>
      <c r="D24" s="181" t="str">
        <f>IF(基本入力!$I$17="","",基本入力!$I$17)</f>
        <v/>
      </c>
      <c r="E24" s="157" t="str">
        <f>IF(ISNA(VLOOKUP(C24,'陸上3（リレー申込書）'!$B$9:$AH$32,4,FALSE)),"",VLOOKUP(C24,'陸上3（リレー申込書）'!$B$9:$AH$32,4,FALSE))</f>
        <v/>
      </c>
      <c r="F24" s="156">
        <f>IF(ISNA(VLOOKUP(C24,'陸上3（リレー申込書）'!$B$9:$AH$32,5,FALSE)),"",VLOOKUP(C24,'陸上3（リレー申込書）'!$B$9:$AH$32,5,FALSE))</f>
        <v>0</v>
      </c>
      <c r="G24" s="157" t="str">
        <f>IF(ISNA(VLOOKUP(C24,'陸上3（リレー申込書）'!$B$9:$AH$32,6,FALSE)),"",VLOOKUP(C24,'陸上3（リレー申込書）'!$B$9:$AH$32,6,FALSE))</f>
        <v/>
      </c>
      <c r="H24" s="157" t="str">
        <f>IF(ISNA(VLOOKUP(C24,'陸上3（リレー申込書）'!$B$9:$AH$32,7,FALSE)),"",VLOOKUP(C24,'陸上3（リレー申込書）'!$B$9:$AH$32,7,FALSE))</f>
        <v/>
      </c>
      <c r="I24" s="156" t="str">
        <f>IF(ISNA(VLOOKUP(C24,'陸上3（リレー申込書）'!$B$9:$AH$32,8,FALSE)),"",VLOOKUP(C24,'陸上3（リレー申込書）'!$B$9:$AH$32,8,FALSE))</f>
        <v/>
      </c>
      <c r="J24" s="134" t="str">
        <f t="shared" si="0"/>
        <v/>
      </c>
      <c r="K24" s="198" t="str">
        <f>IF(ISNA(VLOOKUP(C24,'陸上3（リレー申込書）'!$B$9:$AH$32,10,FALSE)),"",VLOOKUP(C24,'陸上3（リレー申込書）'!$B$9:$AH$32,10,FALSE))</f>
        <v/>
      </c>
      <c r="L24" s="157" t="str">
        <f>IF(ISNA(VLOOKUP(C24,'陸上3（リレー申込書）'!$B$9:$AH$32,29,FALSE)),"",VLOOKUP(C24,'陸上3（リレー申込書）'!$B$9:$AH$32,29,FALSE))</f>
        <v/>
      </c>
      <c r="M24" s="157" t="str">
        <f>IF(ISNA(VLOOKUP(C24,'陸上3（リレー申込書）'!$B$9:$AH$32,30,FALSE)),"",VLOOKUP(C24,'陸上3（リレー申込書）'!$B$9:$AH$32,30,FALSE))</f>
        <v/>
      </c>
      <c r="O24" s="229" t="str">
        <f>IF(ISNA(VLOOKUP(C24,'陸上3（リレー申込書）'!$B$9:$AH$32,9,FALSE)),"",VLOOKUP(C24,'陸上3（リレー申込書）'!$B$9:$AH$32,9,FALSE))</f>
        <v/>
      </c>
    </row>
    <row r="25" spans="2:17" ht="15" customHeight="1" thickBot="1">
      <c r="B25" s="214"/>
      <c r="C25" s="139">
        <v>36</v>
      </c>
      <c r="D25" s="182" t="str">
        <f>IF(基本入力!$I$17="","",基本入力!$I$17)</f>
        <v/>
      </c>
      <c r="E25" s="209" t="str">
        <f>IF(ISNA(VLOOKUP(C25,'陸上3（リレー申込書）'!$B$9:$AH$32,4,FALSE)),"",VLOOKUP(C25,'陸上3（リレー申込書）'!$B$9:$AH$32,4,FALSE))</f>
        <v/>
      </c>
      <c r="F25" s="201">
        <f>IF(ISNA(VLOOKUP(C25,'陸上3（リレー申込書）'!$B$9:$AH$32,5,FALSE)),"",VLOOKUP(C25,'陸上3（リレー申込書）'!$B$9:$AH$32,5,FALSE))</f>
        <v>0</v>
      </c>
      <c r="G25" s="209" t="str">
        <f>IF(ISNA(VLOOKUP(C25,'陸上3（リレー申込書）'!$B$9:$AH$32,6,FALSE)),"",VLOOKUP(C25,'陸上3（リレー申込書）'!$B$9:$AH$32,6,FALSE))</f>
        <v/>
      </c>
      <c r="H25" s="209" t="str">
        <f>IF(ISNA(VLOOKUP(C25,'陸上3（リレー申込書）'!$B$9:$AH$32,7,FALSE)),"",VLOOKUP(C25,'陸上3（リレー申込書）'!$B$9:$AH$32,7,FALSE))</f>
        <v/>
      </c>
      <c r="I25" s="201" t="str">
        <f>IF(ISNA(VLOOKUP(C25,'陸上3（リレー申込書）'!$B$9:$AH$32,8,FALSE)),"",VLOOKUP(C25,'陸上3（リレー申込書）'!$B$9:$AH$32,8,FALSE))</f>
        <v/>
      </c>
      <c r="J25" s="139" t="str">
        <f t="shared" si="0"/>
        <v/>
      </c>
      <c r="K25" s="202" t="str">
        <f>IF(ISNA(VLOOKUP(C25,'陸上3（リレー申込書）'!$B$9:$AH$32,10,FALSE)),"",VLOOKUP(C25,'陸上3（リレー申込書）'!$B$9:$AH$32,10,FALSE))</f>
        <v/>
      </c>
      <c r="L25" s="209" t="str">
        <f>IF(ISNA(VLOOKUP(C25,'陸上3（リレー申込書）'!$B$9:$AH$32,29,FALSE)),"",VLOOKUP(C25,'陸上3（リレー申込書）'!$B$9:$AH$32,29,FALSE))</f>
        <v/>
      </c>
      <c r="M25" s="209" t="str">
        <f>IF(ISNA(VLOOKUP(C25,'陸上3（リレー申込書）'!$B$9:$AH$32,30,FALSE)),"",VLOOKUP(C25,'陸上3（リレー申込書）'!$B$9:$AH$32,30,FALSE))</f>
        <v/>
      </c>
      <c r="O25" s="229" t="str">
        <f>IF(ISNA(VLOOKUP(C25,'陸上3（リレー申込書）'!$B$9:$AH$32,9,FALSE)),"",VLOOKUP(C25,'陸上3（リレー申込書）'!$B$9:$AH$32,9,FALSE))</f>
        <v/>
      </c>
    </row>
    <row r="26" spans="2:17" ht="15" customHeight="1">
      <c r="B26" s="212"/>
      <c r="C26" s="138">
        <v>41</v>
      </c>
      <c r="D26" s="184" t="str">
        <f>IF(基本入力!$I$17="","",基本入力!$I$17)</f>
        <v/>
      </c>
      <c r="E26" s="210" t="str">
        <f>IF(ISNA(VLOOKUP(C26,'陸上3（リレー申込書）'!L$9:AL$32,4,FALSE)),"",VLOOKUP(C26,'陸上3（リレー申込書）'!L$9:AL$32,4,FALSE))</f>
        <v/>
      </c>
      <c r="F26" s="199">
        <f>IF(ISNA(VLOOKUP(C26,'陸上3（リレー申込書）'!L$9:AL$32,5,FALSE)),"",VLOOKUP(C26,'陸上3（リレー申込書）'!L$9:AL$32,5,FALSE))</f>
        <v>0</v>
      </c>
      <c r="G26" s="210" t="str">
        <f>IF(ISNA(VLOOKUP(C26,'陸上3（リレー申込書）'!L$9:AL$32,6,FALSE)),"",VLOOKUP(C26,'陸上3（リレー申込書）'!L$9:AL$32,6,FALSE))</f>
        <v/>
      </c>
      <c r="H26" s="210" t="str">
        <f>IF(ISNA(VLOOKUP(C26,'陸上3（リレー申込書）'!L$9:AL$32,7,FALSE)),"",VLOOKUP(C26,'陸上3（リレー申込書）'!L$9:AL$32,7,FALSE))</f>
        <v/>
      </c>
      <c r="I26" s="199" t="str">
        <f>IF(ISNA(VLOOKUP(C26,'陸上3（リレー申込書）'!L$9:AL$32,8,FALSE)),"",VLOOKUP(C26,'陸上3（リレー申込書）'!L$9:AL$32,8,FALSE))</f>
        <v/>
      </c>
      <c r="J26" s="138" t="str">
        <f t="shared" si="0"/>
        <v/>
      </c>
      <c r="K26" s="200" t="str">
        <f>IF(Q26=0,"",Q26)</f>
        <v/>
      </c>
      <c r="L26" s="210" t="str">
        <f>IF(ISNA(VLOOKUP(C26,'陸上3（リレー申込書）'!L$9:AL$32,26,FALSE)),"",VLOOKUP(C26,'陸上3（リレー申込書）'!L$9:AL$32,26,FALSE))</f>
        <v/>
      </c>
      <c r="M26" s="210" t="str">
        <f>IF(ISNA(VLOOKUP(C26,'陸上3（リレー申込書）'!L$9:AL$32,27,FALSE)),"",VLOOKUP(C26,'陸上3（リレー申込書）'!L$9:AL$32,27,FALSE))</f>
        <v/>
      </c>
      <c r="O26" s="229" t="str">
        <f>IF(ISNA(VLOOKUP(C26,'陸上3（リレー申込書）'!L$9:AL$32,9,FALSE)),"",VLOOKUP(C26,'陸上3（リレー申込書）'!L$9:AL$32,9,FALSE))</f>
        <v/>
      </c>
      <c r="Q26" s="231">
        <f>IF(ISNA(VLOOKUP(C26,'陸上3（リレー申込書）'!L$9:AL$32,10,FALSE)),"",VLOOKUP(C26,'陸上3（リレー申込書）'!L$9:AL$32,10,FALSE))</f>
        <v>0</v>
      </c>
    </row>
    <row r="27" spans="2:17" ht="15" customHeight="1">
      <c r="B27" s="213" t="s">
        <v>356</v>
      </c>
      <c r="C27" s="134">
        <v>42</v>
      </c>
      <c r="D27" s="185" t="str">
        <f>IF(基本入力!$I$17="","",基本入力!$I$17)</f>
        <v/>
      </c>
      <c r="E27" s="157" t="str">
        <f>IF(ISNA(VLOOKUP(C27,'陸上3（リレー申込書）'!L$9:AL$32,4,FALSE)),"",VLOOKUP(C27,'陸上3（リレー申込書）'!L$9:AL$32,4,FALSE))</f>
        <v/>
      </c>
      <c r="F27" s="156">
        <f>IF(ISNA(VLOOKUP(C27,'陸上3（リレー申込書）'!L$9:AL$32,5,FALSE)),"",VLOOKUP(C27,'陸上3（リレー申込書）'!L$9:AL$32,5,FALSE))</f>
        <v>0</v>
      </c>
      <c r="G27" s="157" t="str">
        <f>IF(ISNA(VLOOKUP(C27,'陸上3（リレー申込書）'!L$9:AL$32,6,FALSE)),"",VLOOKUP(C27,'陸上3（リレー申込書）'!L$9:AL$32,6,FALSE))</f>
        <v/>
      </c>
      <c r="H27" s="157" t="str">
        <f>IF(ISNA(VLOOKUP(C27,'陸上3（リレー申込書）'!L$9:AL$32,7,FALSE)),"",VLOOKUP(C27,'陸上3（リレー申込書）'!L$9:AL$32,7,FALSE))</f>
        <v/>
      </c>
      <c r="I27" s="156" t="str">
        <f>IF(ISNA(VLOOKUP(C27,'陸上3（リレー申込書）'!L$9:AL$32,8,FALSE)),"",VLOOKUP(C27,'陸上3（リレー申込書）'!L$9:AL$32,8,FALSE))</f>
        <v/>
      </c>
      <c r="J27" s="134" t="str">
        <f t="shared" si="0"/>
        <v/>
      </c>
      <c r="K27" s="198" t="str">
        <f>IF(ISNA(VLOOKUP(C27,'陸上3（リレー申込書）'!L$9:AL$32,10,FALSE)),"",VLOOKUP(C27,'陸上3（リレー申込書）'!L$9:AL$32,10,FALSE))</f>
        <v/>
      </c>
      <c r="L27" s="157" t="str">
        <f>IF(ISNA(VLOOKUP(C27,'陸上3（リレー申込書）'!L$9:AL$32,26,FALSE)),"",VLOOKUP(C27,'陸上3（リレー申込書）'!L$9:AL$32,26,FALSE))</f>
        <v/>
      </c>
      <c r="M27" s="157" t="str">
        <f>IF(ISNA(VLOOKUP(C27,'陸上3（リレー申込書）'!L$9:AL$32,27,FALSE)),"",VLOOKUP(C27,'陸上3（リレー申込書）'!L$9:AL$32,27,FALSE))</f>
        <v/>
      </c>
      <c r="O27" s="229" t="str">
        <f>IF(ISNA(VLOOKUP(C27,'陸上3（リレー申込書）'!L$9:AL$32,9,FALSE)),"",VLOOKUP(C27,'陸上3（リレー申込書）'!L$9:AL$32,9,FALSE))</f>
        <v/>
      </c>
    </row>
    <row r="28" spans="2:17" ht="15" customHeight="1">
      <c r="B28" s="213" t="s">
        <v>357</v>
      </c>
      <c r="C28" s="134">
        <v>43</v>
      </c>
      <c r="D28" s="185" t="str">
        <f>IF(基本入力!$I$17="","",基本入力!$I$17)</f>
        <v/>
      </c>
      <c r="E28" s="157" t="str">
        <f>IF(ISNA(VLOOKUP(C28,'陸上3（リレー申込書）'!L$9:AL$32,4,FALSE)),"",VLOOKUP(C28,'陸上3（リレー申込書）'!L$9:AL$32,4,FALSE))</f>
        <v/>
      </c>
      <c r="F28" s="156">
        <f>IF(ISNA(VLOOKUP(C28,'陸上3（リレー申込書）'!L$9:AL$32,5,FALSE)),"",VLOOKUP(C28,'陸上3（リレー申込書）'!L$9:AL$32,5,FALSE))</f>
        <v>0</v>
      </c>
      <c r="G28" s="157" t="str">
        <f>IF(ISNA(VLOOKUP(C28,'陸上3（リレー申込書）'!L$9:AL$32,6,FALSE)),"",VLOOKUP(C28,'陸上3（リレー申込書）'!L$9:AL$32,6,FALSE))</f>
        <v/>
      </c>
      <c r="H28" s="157" t="str">
        <f>IF(ISNA(VLOOKUP(C28,'陸上3（リレー申込書）'!L$9:AL$32,7,FALSE)),"",VLOOKUP(C28,'陸上3（リレー申込書）'!L$9:AL$32,7,FALSE))</f>
        <v/>
      </c>
      <c r="I28" s="156" t="str">
        <f>IF(ISNA(VLOOKUP(C28,'陸上3（リレー申込書）'!L$9:AL$32,8,FALSE)),"",VLOOKUP(C28,'陸上3（リレー申込書）'!L$9:AL$32,8,FALSE))</f>
        <v/>
      </c>
      <c r="J28" s="134" t="str">
        <f t="shared" si="0"/>
        <v/>
      </c>
      <c r="K28" s="198" t="str">
        <f>IF(ISNA(VLOOKUP(C28,'陸上3（リレー申込書）'!L$9:AL$32,10,FALSE)),"",VLOOKUP(C28,'陸上3（リレー申込書）'!L$9:AL$32,10,FALSE))</f>
        <v/>
      </c>
      <c r="L28" s="157" t="str">
        <f>IF(ISNA(VLOOKUP(C28,'陸上3（リレー申込書）'!L$9:AL$32,26,FALSE)),"",VLOOKUP(C28,'陸上3（リレー申込書）'!L$9:AL$32,26,FALSE))</f>
        <v/>
      </c>
      <c r="M28" s="157" t="str">
        <f>IF(ISNA(VLOOKUP(C28,'陸上3（リレー申込書）'!L$9:AL$32,27,FALSE)),"",VLOOKUP(C28,'陸上3（リレー申込書）'!L$9:AL$32,27,FALSE))</f>
        <v/>
      </c>
      <c r="O28" s="229" t="str">
        <f>IF(ISNA(VLOOKUP(C28,'陸上3（リレー申込書）'!L$9:AL$32,9,FALSE)),"",VLOOKUP(C28,'陸上3（リレー申込書）'!L$9:AL$32,9,FALSE))</f>
        <v/>
      </c>
    </row>
    <row r="29" spans="2:17" ht="15" customHeight="1">
      <c r="B29" s="213" t="s">
        <v>26</v>
      </c>
      <c r="C29" s="134">
        <v>44</v>
      </c>
      <c r="D29" s="185" t="str">
        <f>IF(基本入力!$I$17="","",基本入力!$I$17)</f>
        <v/>
      </c>
      <c r="E29" s="157" t="str">
        <f>IF(ISNA(VLOOKUP(C29,'陸上3（リレー申込書）'!L$9:AL$32,4,FALSE)),"",VLOOKUP(C29,'陸上3（リレー申込書）'!L$9:AL$32,4,FALSE))</f>
        <v/>
      </c>
      <c r="F29" s="156">
        <f>IF(ISNA(VLOOKUP(C29,'陸上3（リレー申込書）'!L$9:AL$32,5,FALSE)),"",VLOOKUP(C29,'陸上3（リレー申込書）'!L$9:AL$32,5,FALSE))</f>
        <v>0</v>
      </c>
      <c r="G29" s="157" t="str">
        <f>IF(ISNA(VLOOKUP(C29,'陸上3（リレー申込書）'!L$9:AL$32,6,FALSE)),"",VLOOKUP(C29,'陸上3（リレー申込書）'!L$9:AL$32,6,FALSE))</f>
        <v/>
      </c>
      <c r="H29" s="157" t="str">
        <f>IF(ISNA(VLOOKUP(C29,'陸上3（リレー申込書）'!L$9:AL$32,7,FALSE)),"",VLOOKUP(C29,'陸上3（リレー申込書）'!L$9:AL$32,7,FALSE))</f>
        <v/>
      </c>
      <c r="I29" s="156" t="str">
        <f>IF(ISNA(VLOOKUP(C29,'陸上3（リレー申込書）'!L$9:AL$32,8,FALSE)),"",VLOOKUP(C29,'陸上3（リレー申込書）'!L$9:AL$32,8,FALSE))</f>
        <v/>
      </c>
      <c r="J29" s="134" t="str">
        <f t="shared" si="0"/>
        <v/>
      </c>
      <c r="K29" s="198" t="str">
        <f>IF(ISNA(VLOOKUP(C29,'陸上3（リレー申込書）'!L$9:AL$32,10,FALSE)),"",VLOOKUP(C29,'陸上3（リレー申込書）'!L$9:AL$32,10,FALSE))</f>
        <v/>
      </c>
      <c r="L29" s="157" t="str">
        <f>IF(ISNA(VLOOKUP(C29,'陸上3（リレー申込書）'!L$9:AL$32,26,FALSE)),"",VLOOKUP(C29,'陸上3（リレー申込書）'!L$9:AL$32,26,FALSE))</f>
        <v/>
      </c>
      <c r="M29" s="157" t="str">
        <f>IF(ISNA(VLOOKUP(C29,'陸上3（リレー申込書）'!L$9:AL$32,27,FALSE)),"",VLOOKUP(C29,'陸上3（リレー申込書）'!L$9:AL$32,27,FALSE))</f>
        <v/>
      </c>
      <c r="O29" s="229" t="str">
        <f>IF(ISNA(VLOOKUP(C29,'陸上3（リレー申込書）'!L$9:AL$32,9,FALSE)),"",VLOOKUP(C29,'陸上3（リレー申込書）'!L$9:AL$32,9,FALSE))</f>
        <v/>
      </c>
    </row>
    <row r="30" spans="2:17" ht="15" customHeight="1">
      <c r="B30" s="213" t="s">
        <v>358</v>
      </c>
      <c r="C30" s="134">
        <v>45</v>
      </c>
      <c r="D30" s="185" t="str">
        <f>IF(基本入力!$I$17="","",基本入力!$I$17)</f>
        <v/>
      </c>
      <c r="E30" s="157" t="str">
        <f>IF(ISNA(VLOOKUP(C30,'陸上3（リレー申込書）'!L$9:AL$32,4,FALSE)),"",VLOOKUP(C30,'陸上3（リレー申込書）'!L$9:AL$32,4,FALSE))</f>
        <v/>
      </c>
      <c r="F30" s="156">
        <f>IF(ISNA(VLOOKUP(C30,'陸上3（リレー申込書）'!L$9:AL$32,5,FALSE)),"",VLOOKUP(C30,'陸上3（リレー申込書）'!L$9:AL$32,5,FALSE))</f>
        <v>0</v>
      </c>
      <c r="G30" s="157" t="str">
        <f>IF(ISNA(VLOOKUP(C30,'陸上3（リレー申込書）'!L$9:AL$32,6,FALSE)),"",VLOOKUP(C30,'陸上3（リレー申込書）'!L$9:AL$32,6,FALSE))</f>
        <v/>
      </c>
      <c r="H30" s="157" t="str">
        <f>IF(ISNA(VLOOKUP(C30,'陸上3（リレー申込書）'!L$9:AL$32,7,FALSE)),"",VLOOKUP(C30,'陸上3（リレー申込書）'!L$9:AL$32,7,FALSE))</f>
        <v/>
      </c>
      <c r="I30" s="156" t="str">
        <f>IF(ISNA(VLOOKUP(C30,'陸上3（リレー申込書）'!L$9:AL$32,8,FALSE)),"",VLOOKUP(C30,'陸上3（リレー申込書）'!L$9:AL$32,8,FALSE))</f>
        <v/>
      </c>
      <c r="J30" s="134" t="str">
        <f t="shared" si="0"/>
        <v/>
      </c>
      <c r="K30" s="198" t="str">
        <f>IF(ISNA(VLOOKUP(C30,'陸上3（リレー申込書）'!L$9:AL$32,10,FALSE)),"",VLOOKUP(C30,'陸上3（リレー申込書）'!L$9:AL$32,10,FALSE))</f>
        <v/>
      </c>
      <c r="L30" s="157" t="str">
        <f>IF(ISNA(VLOOKUP(C30,'陸上3（リレー申込書）'!L$9:AL$32,26,FALSE)),"",VLOOKUP(C30,'陸上3（リレー申込書）'!L$9:AL$32,26,FALSE))</f>
        <v/>
      </c>
      <c r="M30" s="157" t="str">
        <f>IF(ISNA(VLOOKUP(C30,'陸上3（リレー申込書）'!L$9:AL$32,27,FALSE)),"",VLOOKUP(C30,'陸上3（リレー申込書）'!L$9:AL$32,27,FALSE))</f>
        <v/>
      </c>
      <c r="O30" s="229" t="str">
        <f>IF(ISNA(VLOOKUP(C30,'陸上3（リレー申込書）'!L$9:AL$32,9,FALSE)),"",VLOOKUP(C30,'陸上3（リレー申込書）'!L$9:AL$32,9,FALSE))</f>
        <v/>
      </c>
    </row>
    <row r="31" spans="2:17" ht="15" customHeight="1" thickBot="1">
      <c r="B31" s="214"/>
      <c r="C31" s="139">
        <v>46</v>
      </c>
      <c r="D31" s="186" t="str">
        <f>IF(基本入力!$I$17="","",基本入力!$I$17)</f>
        <v/>
      </c>
      <c r="E31" s="209" t="str">
        <f>IF(ISNA(VLOOKUP(C31,'陸上3（リレー申込書）'!L$9:AL$32,4,FALSE)),"",VLOOKUP(C31,'陸上3（リレー申込書）'!L$9:AL$32,4,FALSE))</f>
        <v/>
      </c>
      <c r="F31" s="201">
        <f>IF(ISNA(VLOOKUP(C31,'陸上3（リレー申込書）'!L$9:AL$32,5,FALSE)),"",VLOOKUP(C31,'陸上3（リレー申込書）'!L$9:AL$32,5,FALSE))</f>
        <v>0</v>
      </c>
      <c r="G31" s="209" t="str">
        <f>IF(ISNA(VLOOKUP(C31,'陸上3（リレー申込書）'!L$9:AL$32,6,FALSE)),"",VLOOKUP(C31,'陸上3（リレー申込書）'!L$9:AL$32,6,FALSE))</f>
        <v/>
      </c>
      <c r="H31" s="209" t="str">
        <f>IF(ISNA(VLOOKUP(C31,'陸上3（リレー申込書）'!L$9:AL$32,7,FALSE)),"",VLOOKUP(C31,'陸上3（リレー申込書）'!L$9:AL$32,7,FALSE))</f>
        <v/>
      </c>
      <c r="I31" s="201" t="str">
        <f>IF(ISNA(VLOOKUP(C31,'陸上3（リレー申込書）'!L$9:AL$32,8,FALSE)),"",VLOOKUP(C31,'陸上3（リレー申込書）'!L$9:AL$32,8,FALSE))</f>
        <v/>
      </c>
      <c r="J31" s="139" t="str">
        <f t="shared" si="0"/>
        <v/>
      </c>
      <c r="K31" s="202" t="str">
        <f>IF(ISNA(VLOOKUP(C31,'陸上3（リレー申込書）'!L$9:AL$32,10,FALSE)),"",VLOOKUP(C31,'陸上3（リレー申込書）'!L$9:AL$32,10,FALSE))</f>
        <v/>
      </c>
      <c r="L31" s="209" t="str">
        <f>IF(ISNA(VLOOKUP(C31,'陸上3（リレー申込書）'!L$9:AL$32,26,FALSE)),"",VLOOKUP(C31,'陸上3（リレー申込書）'!L$9:AL$32,26,FALSE))</f>
        <v/>
      </c>
      <c r="M31" s="209" t="str">
        <f>IF(ISNA(VLOOKUP(C31,'陸上3（リレー申込書）'!L$9:AL$32,27,FALSE)),"",VLOOKUP(C31,'陸上3（リレー申込書）'!L$9:AL$32,27,FALSE))</f>
        <v/>
      </c>
      <c r="O31" s="229" t="str">
        <f>IF(ISNA(VLOOKUP(C31,'陸上3（リレー申込書）'!L$9:AL$32,9,FALSE)),"",VLOOKUP(C31,'陸上3（リレー申込書）'!L$9:AL$32,9,FALSE))</f>
        <v/>
      </c>
    </row>
    <row r="32" spans="2:17" ht="15" customHeight="1">
      <c r="B32" s="212"/>
      <c r="C32" s="138">
        <v>51</v>
      </c>
      <c r="D32" s="184" t="str">
        <f>IF(基本入力!$I$17="","",基本入力!$I$17)</f>
        <v/>
      </c>
      <c r="E32" s="210" t="str">
        <f>IF(ISNA(VLOOKUP(C32,'陸上3（リレー申込書）'!L$9:AL$32,4,FALSE)),"",VLOOKUP(C32,'陸上3（リレー申込書）'!L$9:AL$32,4,FALSE))</f>
        <v/>
      </c>
      <c r="F32" s="199">
        <f>IF(ISNA(VLOOKUP(C32,'陸上3（リレー申込書）'!L$9:AL$32,5,FALSE)),"",VLOOKUP(C32,'陸上3（リレー申込書）'!L$9:AL$32,5,FALSE))</f>
        <v>0</v>
      </c>
      <c r="G32" s="210" t="str">
        <f>IF(ISNA(VLOOKUP(C32,'陸上3（リレー申込書）'!L$9:AL$32,6,FALSE)),"",VLOOKUP(C32,'陸上3（リレー申込書）'!L$9:AL$32,6,FALSE))</f>
        <v/>
      </c>
      <c r="H32" s="210" t="str">
        <f>IF(ISNA(VLOOKUP(C32,'陸上3（リレー申込書）'!L$9:AL$32,7,FALSE)),"",VLOOKUP(C32,'陸上3（リレー申込書）'!L$9:AL$32,7,FALSE))</f>
        <v/>
      </c>
      <c r="I32" s="199" t="str">
        <f>IF(ISNA(VLOOKUP(C32,'陸上3（リレー申込書）'!L$9:AL$32,8,FALSE)),"",VLOOKUP(C32,'陸上3（リレー申込書）'!L$9:AL$32,8,FALSE))</f>
        <v/>
      </c>
      <c r="J32" s="138" t="str">
        <f t="shared" si="0"/>
        <v/>
      </c>
      <c r="K32" s="200" t="str">
        <f>IF(Q32=0,"",Q32)</f>
        <v/>
      </c>
      <c r="L32" s="210" t="str">
        <f>IF(ISNA(VLOOKUP(C32,'陸上3（リレー申込書）'!L$9:AL$32,26,FALSE)),"",VLOOKUP(C32,'陸上3（リレー申込書）'!L$9:AL$32,26,FALSE))</f>
        <v/>
      </c>
      <c r="M32" s="210" t="str">
        <f>IF(ISNA(VLOOKUP(C32,'陸上3（リレー申込書）'!L$9:AL$32,27,FALSE)),"",VLOOKUP(C32,'陸上3（リレー申込書）'!L$9:AL$32,27,FALSE))</f>
        <v/>
      </c>
      <c r="O32" s="229" t="str">
        <f>IF(ISNA(VLOOKUP(C32,'陸上3（リレー申込書）'!L$9:AL$32,9,FALSE)),"",VLOOKUP(C32,'陸上3（リレー申込書）'!L$9:AL$32,9,FALSE))</f>
        <v/>
      </c>
      <c r="Q32" s="231">
        <f>IF(ISNA(VLOOKUP(C32,'陸上3（リレー申込書）'!L$9:AL$32,10,FALSE)),"",VLOOKUP(C32,'陸上3（リレー申込書）'!L$9:AL$32,10,FALSE))</f>
        <v>0</v>
      </c>
    </row>
    <row r="33" spans="2:17" ht="15" customHeight="1">
      <c r="B33" s="213" t="s">
        <v>356</v>
      </c>
      <c r="C33" s="134">
        <v>52</v>
      </c>
      <c r="D33" s="185" t="str">
        <f>IF(基本入力!$I$17="","",基本入力!$I$17)</f>
        <v/>
      </c>
      <c r="E33" s="157" t="str">
        <f>IF(ISNA(VLOOKUP(C33,'陸上3（リレー申込書）'!L$9:AL$32,4,FALSE)),"",VLOOKUP(C33,'陸上3（リレー申込書）'!L$9:AL$32,4,FALSE))</f>
        <v/>
      </c>
      <c r="F33" s="156">
        <f>IF(ISNA(VLOOKUP(C33,'陸上3（リレー申込書）'!L$9:AL$32,5,FALSE)),"",VLOOKUP(C33,'陸上3（リレー申込書）'!L$9:AL$32,5,FALSE))</f>
        <v>0</v>
      </c>
      <c r="G33" s="157" t="str">
        <f>IF(ISNA(VLOOKUP(C33,'陸上3（リレー申込書）'!L$9:AL$32,6,FALSE)),"",VLOOKUP(C33,'陸上3（リレー申込書）'!L$9:AL$32,6,FALSE))</f>
        <v/>
      </c>
      <c r="H33" s="157" t="str">
        <f>IF(ISNA(VLOOKUP(C33,'陸上3（リレー申込書）'!L$9:AL$32,7,FALSE)),"",VLOOKUP(C33,'陸上3（リレー申込書）'!L$9:AL$32,7,FALSE))</f>
        <v/>
      </c>
      <c r="I33" s="156" t="str">
        <f>IF(ISNA(VLOOKUP(C33,'陸上3（リレー申込書）'!L$9:AL$32,8,FALSE)),"",VLOOKUP(C33,'陸上3（リレー申込書）'!L$9:AL$32,8,FALSE))</f>
        <v/>
      </c>
      <c r="J33" s="134" t="str">
        <f t="shared" si="0"/>
        <v/>
      </c>
      <c r="K33" s="198" t="str">
        <f>IF(ISNA(VLOOKUP(C33,'陸上3（リレー申込書）'!L$9:AL$32,10,FALSE)),"",VLOOKUP(C33,'陸上3（リレー申込書）'!L$9:AL$32,10,FALSE))</f>
        <v/>
      </c>
      <c r="L33" s="157" t="str">
        <f>IF(ISNA(VLOOKUP(C33,'陸上3（リレー申込書）'!L$9:AL$32,26,FALSE)),"",VLOOKUP(C33,'陸上3（リレー申込書）'!L$9:AL$32,26,FALSE))</f>
        <v/>
      </c>
      <c r="M33" s="157" t="str">
        <f>IF(ISNA(VLOOKUP(C33,'陸上3（リレー申込書）'!L$9:AL$32,27,FALSE)),"",VLOOKUP(C33,'陸上3（リレー申込書）'!L$9:AL$32,27,FALSE))</f>
        <v/>
      </c>
      <c r="O33" s="229" t="str">
        <f>IF(ISNA(VLOOKUP(C33,'陸上3（リレー申込書）'!L$9:AL$32,9,FALSE)),"",VLOOKUP(C33,'陸上3（リレー申込書）'!L$9:AL$32,9,FALSE))</f>
        <v/>
      </c>
    </row>
    <row r="34" spans="2:17" ht="15" customHeight="1">
      <c r="B34" s="213" t="s">
        <v>357</v>
      </c>
      <c r="C34" s="134">
        <v>53</v>
      </c>
      <c r="D34" s="185" t="str">
        <f>IF(基本入力!$I$17="","",基本入力!$I$17)</f>
        <v/>
      </c>
      <c r="E34" s="157" t="str">
        <f>IF(ISNA(VLOOKUP(C34,'陸上3（リレー申込書）'!L$9:AL$32,4,FALSE)),"",VLOOKUP(C34,'陸上3（リレー申込書）'!L$9:AL$32,4,FALSE))</f>
        <v/>
      </c>
      <c r="F34" s="156">
        <f>IF(ISNA(VLOOKUP(C34,'陸上3（リレー申込書）'!L$9:AL$32,5,FALSE)),"",VLOOKUP(C34,'陸上3（リレー申込書）'!L$9:AL$32,5,FALSE))</f>
        <v>0</v>
      </c>
      <c r="G34" s="157" t="str">
        <f>IF(ISNA(VLOOKUP(C34,'陸上3（リレー申込書）'!L$9:AL$32,6,FALSE)),"",VLOOKUP(C34,'陸上3（リレー申込書）'!L$9:AL$32,6,FALSE))</f>
        <v/>
      </c>
      <c r="H34" s="157" t="str">
        <f>IF(ISNA(VLOOKUP(C34,'陸上3（リレー申込書）'!L$9:AL$32,7,FALSE)),"",VLOOKUP(C34,'陸上3（リレー申込書）'!L$9:AL$32,7,FALSE))</f>
        <v/>
      </c>
      <c r="I34" s="156" t="str">
        <f>IF(ISNA(VLOOKUP(C34,'陸上3（リレー申込書）'!L$9:AL$32,8,FALSE)),"",VLOOKUP(C34,'陸上3（リレー申込書）'!L$9:AL$32,8,FALSE))</f>
        <v/>
      </c>
      <c r="J34" s="134" t="str">
        <f t="shared" si="0"/>
        <v/>
      </c>
      <c r="K34" s="198" t="str">
        <f>IF(ISNA(VLOOKUP(C34,'陸上3（リレー申込書）'!L$9:AL$32,10,FALSE)),"",VLOOKUP(C34,'陸上3（リレー申込書）'!L$9:AL$32,10,FALSE))</f>
        <v/>
      </c>
      <c r="L34" s="157" t="str">
        <f>IF(ISNA(VLOOKUP(C34,'陸上3（リレー申込書）'!L$9:AL$32,26,FALSE)),"",VLOOKUP(C34,'陸上3（リレー申込書）'!L$9:AL$32,26,FALSE))</f>
        <v/>
      </c>
      <c r="M34" s="157" t="str">
        <f>IF(ISNA(VLOOKUP(C34,'陸上3（リレー申込書）'!L$9:AL$32,27,FALSE)),"",VLOOKUP(C34,'陸上3（リレー申込書）'!L$9:AL$32,27,FALSE))</f>
        <v/>
      </c>
      <c r="O34" s="229" t="str">
        <f>IF(ISNA(VLOOKUP(C34,'陸上3（リレー申込書）'!L$9:AL$32,9,FALSE)),"",VLOOKUP(C34,'陸上3（リレー申込書）'!L$9:AL$32,9,FALSE))</f>
        <v/>
      </c>
    </row>
    <row r="35" spans="2:17" ht="15" customHeight="1">
      <c r="B35" s="213" t="s">
        <v>26</v>
      </c>
      <c r="C35" s="134">
        <v>54</v>
      </c>
      <c r="D35" s="185" t="str">
        <f>IF(基本入力!$I$17="","",基本入力!$I$17)</f>
        <v/>
      </c>
      <c r="E35" s="157" t="str">
        <f>IF(ISNA(VLOOKUP(C35,'陸上3（リレー申込書）'!L$9:AL$32,4,FALSE)),"",VLOOKUP(C35,'陸上3（リレー申込書）'!L$9:AL$32,4,FALSE))</f>
        <v/>
      </c>
      <c r="F35" s="156">
        <f>IF(ISNA(VLOOKUP(C35,'陸上3（リレー申込書）'!L$9:AL$32,5,FALSE)),"",VLOOKUP(C35,'陸上3（リレー申込書）'!L$9:AL$32,5,FALSE))</f>
        <v>0</v>
      </c>
      <c r="G35" s="157" t="str">
        <f>IF(ISNA(VLOOKUP(C35,'陸上3（リレー申込書）'!L$9:AL$32,6,FALSE)),"",VLOOKUP(C35,'陸上3（リレー申込書）'!L$9:AL$32,6,FALSE))</f>
        <v/>
      </c>
      <c r="H35" s="157" t="str">
        <f>IF(ISNA(VLOOKUP(C35,'陸上3（リレー申込書）'!L$9:AL$32,7,FALSE)),"",VLOOKUP(C35,'陸上3（リレー申込書）'!L$9:AL$32,7,FALSE))</f>
        <v/>
      </c>
      <c r="I35" s="156" t="str">
        <f>IF(ISNA(VLOOKUP(C35,'陸上3（リレー申込書）'!L$9:AL$32,8,FALSE)),"",VLOOKUP(C35,'陸上3（リレー申込書）'!L$9:AL$32,8,FALSE))</f>
        <v/>
      </c>
      <c r="J35" s="134" t="str">
        <f t="shared" si="0"/>
        <v/>
      </c>
      <c r="K35" s="198" t="str">
        <f>IF(ISNA(VLOOKUP(C35,'陸上3（リレー申込書）'!L$9:AL$32,10,FALSE)),"",VLOOKUP(C35,'陸上3（リレー申込書）'!L$9:AL$32,10,FALSE))</f>
        <v/>
      </c>
      <c r="L35" s="157" t="str">
        <f>IF(ISNA(VLOOKUP(C35,'陸上3（リレー申込書）'!L$9:AL$32,26,FALSE)),"",VLOOKUP(C35,'陸上3（リレー申込書）'!L$9:AL$32,26,FALSE))</f>
        <v/>
      </c>
      <c r="M35" s="157" t="str">
        <f>IF(ISNA(VLOOKUP(C35,'陸上3（リレー申込書）'!L$9:AL$32,27,FALSE)),"",VLOOKUP(C35,'陸上3（リレー申込書）'!L$9:AL$32,27,FALSE))</f>
        <v/>
      </c>
      <c r="O35" s="229" t="str">
        <f>IF(ISNA(VLOOKUP(C35,'陸上3（リレー申込書）'!L$9:AL$32,9,FALSE)),"",VLOOKUP(C35,'陸上3（リレー申込書）'!L$9:AL$32,9,FALSE))</f>
        <v/>
      </c>
    </row>
    <row r="36" spans="2:17" ht="15" customHeight="1">
      <c r="B36" s="213" t="s">
        <v>358</v>
      </c>
      <c r="C36" s="134">
        <v>55</v>
      </c>
      <c r="D36" s="185" t="str">
        <f>IF(基本入力!$I$17="","",基本入力!$I$17)</f>
        <v/>
      </c>
      <c r="E36" s="157" t="str">
        <f>IF(ISNA(VLOOKUP(C36,'陸上3（リレー申込書）'!L$9:AL$32,4,FALSE)),"",VLOOKUP(C36,'陸上3（リレー申込書）'!L$9:AL$32,4,FALSE))</f>
        <v/>
      </c>
      <c r="F36" s="156">
        <f>IF(ISNA(VLOOKUP(C36,'陸上3（リレー申込書）'!L$9:AL$32,5,FALSE)),"",VLOOKUP(C36,'陸上3（リレー申込書）'!L$9:AL$32,5,FALSE))</f>
        <v>0</v>
      </c>
      <c r="G36" s="157" t="str">
        <f>IF(ISNA(VLOOKUP(C36,'陸上3（リレー申込書）'!L$9:AL$32,6,FALSE)),"",VLOOKUP(C36,'陸上3（リレー申込書）'!L$9:AL$32,6,FALSE))</f>
        <v/>
      </c>
      <c r="H36" s="157" t="str">
        <f>IF(ISNA(VLOOKUP(C36,'陸上3（リレー申込書）'!L$9:AL$32,7,FALSE)),"",VLOOKUP(C36,'陸上3（リレー申込書）'!L$9:AL$32,7,FALSE))</f>
        <v/>
      </c>
      <c r="I36" s="156" t="str">
        <f>IF(ISNA(VLOOKUP(C36,'陸上3（リレー申込書）'!L$9:AL$32,8,FALSE)),"",VLOOKUP(C36,'陸上3（リレー申込書）'!L$9:AL$32,8,FALSE))</f>
        <v/>
      </c>
      <c r="J36" s="134" t="str">
        <f t="shared" si="0"/>
        <v/>
      </c>
      <c r="K36" s="198" t="str">
        <f>IF(ISNA(VLOOKUP(C36,'陸上3（リレー申込書）'!L$9:AL$32,10,FALSE)),"",VLOOKUP(C36,'陸上3（リレー申込書）'!L$9:AL$32,10,FALSE))</f>
        <v/>
      </c>
      <c r="L36" s="157" t="str">
        <f>IF(ISNA(VLOOKUP(C36,'陸上3（リレー申込書）'!L$9:AL$32,26,FALSE)),"",VLOOKUP(C36,'陸上3（リレー申込書）'!L$9:AL$32,26,FALSE))</f>
        <v/>
      </c>
      <c r="M36" s="157" t="str">
        <f>IF(ISNA(VLOOKUP(C36,'陸上3（リレー申込書）'!L$9:AL$32,27,FALSE)),"",VLOOKUP(C36,'陸上3（リレー申込書）'!L$9:AL$32,27,FALSE))</f>
        <v/>
      </c>
      <c r="O36" s="229" t="str">
        <f>IF(ISNA(VLOOKUP(C36,'陸上3（リレー申込書）'!L$9:AL$32,9,FALSE)),"",VLOOKUP(C36,'陸上3（リレー申込書）'!L$9:AL$32,9,FALSE))</f>
        <v/>
      </c>
    </row>
    <row r="37" spans="2:17" ht="15" customHeight="1" thickBot="1">
      <c r="B37" s="214"/>
      <c r="C37" s="139">
        <v>56</v>
      </c>
      <c r="D37" s="186" t="str">
        <f>IF(基本入力!$I$17="","",基本入力!$I$17)</f>
        <v/>
      </c>
      <c r="E37" s="209" t="str">
        <f>IF(ISNA(VLOOKUP(C37,'陸上3（リレー申込書）'!L$9:AL$32,4,FALSE)),"",VLOOKUP(C37,'陸上3（リレー申込書）'!L$9:AL$32,4,FALSE))</f>
        <v/>
      </c>
      <c r="F37" s="201">
        <f>IF(ISNA(VLOOKUP(C37,'陸上3（リレー申込書）'!L$9:AL$32,5,FALSE)),"",VLOOKUP(C37,'陸上3（リレー申込書）'!L$9:AL$32,5,FALSE))</f>
        <v>0</v>
      </c>
      <c r="G37" s="209" t="str">
        <f>IF(ISNA(VLOOKUP(C37,'陸上3（リレー申込書）'!L$9:AL$32,6,FALSE)),"",VLOOKUP(C37,'陸上3（リレー申込書）'!L$9:AL$32,6,FALSE))</f>
        <v/>
      </c>
      <c r="H37" s="209" t="str">
        <f>IF(ISNA(VLOOKUP(C37,'陸上3（リレー申込書）'!L$9:AL$32,7,FALSE)),"",VLOOKUP(C37,'陸上3（リレー申込書）'!L$9:AL$32,7,FALSE))</f>
        <v/>
      </c>
      <c r="I37" s="201" t="str">
        <f>IF(ISNA(VLOOKUP(C37,'陸上3（リレー申込書）'!L$9:AL$32,8,FALSE)),"",VLOOKUP(C37,'陸上3（リレー申込書）'!L$9:AL$32,8,FALSE))</f>
        <v/>
      </c>
      <c r="J37" s="139" t="str">
        <f t="shared" si="0"/>
        <v/>
      </c>
      <c r="K37" s="202" t="str">
        <f>IF(ISNA(VLOOKUP(C37,'陸上3（リレー申込書）'!L$9:AL$32,10,FALSE)),"",VLOOKUP(C37,'陸上3（リレー申込書）'!L$9:AL$32,10,FALSE))</f>
        <v/>
      </c>
      <c r="L37" s="209" t="str">
        <f>IF(ISNA(VLOOKUP(C37,'陸上3（リレー申込書）'!L$9:AL$32,26,FALSE)),"",VLOOKUP(C37,'陸上3（リレー申込書）'!L$9:AL$32,26,FALSE))</f>
        <v/>
      </c>
      <c r="M37" s="209" t="str">
        <f>IF(ISNA(VLOOKUP(C37,'陸上3（リレー申込書）'!L$9:AL$32,27,FALSE)),"",VLOOKUP(C37,'陸上3（リレー申込書）'!L$9:AL$32,27,FALSE))</f>
        <v/>
      </c>
      <c r="O37" s="229" t="str">
        <f>IF(ISNA(VLOOKUP(C37,'陸上3（リレー申込書）'!L$9:AL$32,9,FALSE)),"",VLOOKUP(C37,'陸上3（リレー申込書）'!L$9:AL$32,9,FALSE))</f>
        <v/>
      </c>
    </row>
    <row r="38" spans="2:17" ht="15" customHeight="1">
      <c r="B38" s="212"/>
      <c r="C38" s="138">
        <v>61</v>
      </c>
      <c r="D38" s="184" t="str">
        <f>IF(基本入力!$I$17="","",基本入力!$I$17)</f>
        <v/>
      </c>
      <c r="E38" s="210" t="str">
        <f>IF(ISNA(VLOOKUP(C38,'陸上3（リレー申込書）'!L$9:AL$32,4,FALSE)),"",VLOOKUP(C38,'陸上3（リレー申込書）'!L$9:AL$32,4,FALSE))</f>
        <v/>
      </c>
      <c r="F38" s="199">
        <f>IF(ISNA(VLOOKUP(C38,'陸上3（リレー申込書）'!L$9:AL$32,5,FALSE)),"",VLOOKUP(C38,'陸上3（リレー申込書）'!L$9:AL$32,5,FALSE))</f>
        <v>0</v>
      </c>
      <c r="G38" s="210" t="str">
        <f>IF(ISNA(VLOOKUP(C38,'陸上3（リレー申込書）'!L$9:AL$32,6,FALSE)),"",VLOOKUP(C38,'陸上3（リレー申込書）'!L$9:AL$32,6,FALSE))</f>
        <v/>
      </c>
      <c r="H38" s="210" t="str">
        <f>IF(ISNA(VLOOKUP(C38,'陸上3（リレー申込書）'!L$9:AL$32,7,FALSE)),"",VLOOKUP(C38,'陸上3（リレー申込書）'!L$9:AL$32,7,FALSE))</f>
        <v/>
      </c>
      <c r="I38" s="199" t="str">
        <f>IF(ISNA(VLOOKUP(C38,'陸上3（リレー申込書）'!L$9:AL$32,8,FALSE)),"",VLOOKUP(C38,'陸上3（リレー申込書）'!L$9:AL$32,8,FALSE))</f>
        <v/>
      </c>
      <c r="J38" s="138" t="str">
        <f t="shared" si="0"/>
        <v/>
      </c>
      <c r="K38" s="200" t="str">
        <f>IF(Q38=0,"",Q38)</f>
        <v/>
      </c>
      <c r="L38" s="210" t="str">
        <f>IF(ISNA(VLOOKUP(C38,'陸上3（リレー申込書）'!L$9:AL$32,26,FALSE)),"",VLOOKUP(C38,'陸上3（リレー申込書）'!L$9:AL$32,26,FALSE))</f>
        <v/>
      </c>
      <c r="M38" s="210" t="str">
        <f>IF(ISNA(VLOOKUP(C38,'陸上3（リレー申込書）'!L$9:AL$32,27,FALSE)),"",VLOOKUP(C38,'陸上3（リレー申込書）'!L$9:AL$32,27,FALSE))</f>
        <v/>
      </c>
      <c r="O38" s="229" t="str">
        <f>IF(ISNA(VLOOKUP(C38,'陸上3（リレー申込書）'!L$9:AL$32,9,FALSE)),"",VLOOKUP(C38,'陸上3（リレー申込書）'!L$9:AL$32,9,FALSE))</f>
        <v/>
      </c>
      <c r="Q38" s="231">
        <f>IF(ISNA(VLOOKUP(C38,'陸上3（リレー申込書）'!L$9:AL$32,10,FALSE)),"",VLOOKUP(C38,'陸上3（リレー申込書）'!L$9:AL$32,10,FALSE))</f>
        <v>0</v>
      </c>
    </row>
    <row r="39" spans="2:17" ht="15" customHeight="1">
      <c r="B39" s="213" t="s">
        <v>356</v>
      </c>
      <c r="C39" s="134">
        <v>62</v>
      </c>
      <c r="D39" s="185" t="str">
        <f>IF(基本入力!$I$17="","",基本入力!$I$17)</f>
        <v/>
      </c>
      <c r="E39" s="157" t="str">
        <f>IF(ISNA(VLOOKUP(C39,'陸上3（リレー申込書）'!L$9:AL$32,4,FALSE)),"",VLOOKUP(C39,'陸上3（リレー申込書）'!L$9:AL$32,4,FALSE))</f>
        <v/>
      </c>
      <c r="F39" s="156">
        <f>IF(ISNA(VLOOKUP(C39,'陸上3（リレー申込書）'!L$9:AL$32,5,FALSE)),"",VLOOKUP(C39,'陸上3（リレー申込書）'!L$9:AL$32,5,FALSE))</f>
        <v>0</v>
      </c>
      <c r="G39" s="157" t="str">
        <f>IF(ISNA(VLOOKUP(C39,'陸上3（リレー申込書）'!L$9:AL$32,6,FALSE)),"",VLOOKUP(C39,'陸上3（リレー申込書）'!L$9:AL$32,6,FALSE))</f>
        <v/>
      </c>
      <c r="H39" s="157" t="str">
        <f>IF(ISNA(VLOOKUP(C39,'陸上3（リレー申込書）'!L$9:AL$32,7,FALSE)),"",VLOOKUP(C39,'陸上3（リレー申込書）'!L$9:AL$32,7,FALSE))</f>
        <v/>
      </c>
      <c r="I39" s="156" t="str">
        <f>IF(ISNA(VLOOKUP(C39,'陸上3（リレー申込書）'!L$9:AL$32,8,FALSE)),"",VLOOKUP(C39,'陸上3（リレー申込書）'!L$9:AL$32,8,FALSE))</f>
        <v/>
      </c>
      <c r="J39" s="134" t="str">
        <f t="shared" si="0"/>
        <v/>
      </c>
      <c r="K39" s="198" t="str">
        <f>IF(ISNA(VLOOKUP(C39,'陸上3（リレー申込書）'!L$9:AL$32,10,FALSE)),"",VLOOKUP(C39,'陸上3（リレー申込書）'!L$9:AL$32,10,FALSE))</f>
        <v/>
      </c>
      <c r="L39" s="157" t="str">
        <f>IF(ISNA(VLOOKUP(C39,'陸上3（リレー申込書）'!L$9:AL$32,26,FALSE)),"",VLOOKUP(C39,'陸上3（リレー申込書）'!L$9:AL$32,26,FALSE))</f>
        <v/>
      </c>
      <c r="M39" s="157" t="str">
        <f>IF(ISNA(VLOOKUP(C39,'陸上3（リレー申込書）'!L$9:AL$32,27,FALSE)),"",VLOOKUP(C39,'陸上3（リレー申込書）'!L$9:AL$32,27,FALSE))</f>
        <v/>
      </c>
      <c r="O39" s="229" t="str">
        <f>IF(ISNA(VLOOKUP(C39,'陸上3（リレー申込書）'!L$9:AL$32,9,FALSE)),"",VLOOKUP(C39,'陸上3（リレー申込書）'!L$9:AL$32,9,FALSE))</f>
        <v/>
      </c>
    </row>
    <row r="40" spans="2:17" ht="15" customHeight="1">
      <c r="B40" s="213" t="s">
        <v>357</v>
      </c>
      <c r="C40" s="134">
        <v>63</v>
      </c>
      <c r="D40" s="185" t="str">
        <f>IF(基本入力!$I$17="","",基本入力!$I$17)</f>
        <v/>
      </c>
      <c r="E40" s="157" t="str">
        <f>IF(ISNA(VLOOKUP(C40,'陸上3（リレー申込書）'!L$9:AL$32,4,FALSE)),"",VLOOKUP(C40,'陸上3（リレー申込書）'!L$9:AL$32,4,FALSE))</f>
        <v/>
      </c>
      <c r="F40" s="156">
        <f>IF(ISNA(VLOOKUP(C40,'陸上3（リレー申込書）'!L$9:AL$32,5,FALSE)),"",VLOOKUP(C40,'陸上3（リレー申込書）'!L$9:AL$32,5,FALSE))</f>
        <v>0</v>
      </c>
      <c r="G40" s="157" t="str">
        <f>IF(ISNA(VLOOKUP(C40,'陸上3（リレー申込書）'!L$9:AL$32,6,FALSE)),"",VLOOKUP(C40,'陸上3（リレー申込書）'!L$9:AL$32,6,FALSE))</f>
        <v/>
      </c>
      <c r="H40" s="157" t="str">
        <f>IF(ISNA(VLOOKUP(C40,'陸上3（リレー申込書）'!L$9:AL$32,7,FALSE)),"",VLOOKUP(C40,'陸上3（リレー申込書）'!L$9:AL$32,7,FALSE))</f>
        <v/>
      </c>
      <c r="I40" s="156" t="str">
        <f>IF(ISNA(VLOOKUP(C40,'陸上3（リレー申込書）'!L$9:AL$32,8,FALSE)),"",VLOOKUP(C40,'陸上3（リレー申込書）'!L$9:AL$32,8,FALSE))</f>
        <v/>
      </c>
      <c r="J40" s="134" t="str">
        <f t="shared" si="0"/>
        <v/>
      </c>
      <c r="K40" s="198" t="str">
        <f>IF(ISNA(VLOOKUP(C40,'陸上3（リレー申込書）'!L$9:AL$32,10,FALSE)),"",VLOOKUP(C40,'陸上3（リレー申込書）'!L$9:AL$32,10,FALSE))</f>
        <v/>
      </c>
      <c r="L40" s="157" t="str">
        <f>IF(ISNA(VLOOKUP(C40,'陸上3（リレー申込書）'!L$9:AL$32,26,FALSE)),"",VLOOKUP(C40,'陸上3（リレー申込書）'!L$9:AL$32,26,FALSE))</f>
        <v/>
      </c>
      <c r="M40" s="157" t="str">
        <f>IF(ISNA(VLOOKUP(C40,'陸上3（リレー申込書）'!L$9:AL$32,27,FALSE)),"",VLOOKUP(C40,'陸上3（リレー申込書）'!L$9:AL$32,27,FALSE))</f>
        <v/>
      </c>
      <c r="O40" s="229" t="str">
        <f>IF(ISNA(VLOOKUP(C40,'陸上3（リレー申込書）'!L$9:AL$32,9,FALSE)),"",VLOOKUP(C40,'陸上3（リレー申込書）'!L$9:AL$32,9,FALSE))</f>
        <v/>
      </c>
    </row>
    <row r="41" spans="2:17" ht="15" customHeight="1">
      <c r="B41" s="213" t="s">
        <v>26</v>
      </c>
      <c r="C41" s="134">
        <v>64</v>
      </c>
      <c r="D41" s="185" t="str">
        <f>IF(基本入力!$I$17="","",基本入力!$I$17)</f>
        <v/>
      </c>
      <c r="E41" s="157" t="str">
        <f>IF(ISNA(VLOOKUP(C41,'陸上3（リレー申込書）'!L$9:AL$32,4,FALSE)),"",VLOOKUP(C41,'陸上3（リレー申込書）'!L$9:AL$32,4,FALSE))</f>
        <v/>
      </c>
      <c r="F41" s="156">
        <f>IF(ISNA(VLOOKUP(C41,'陸上3（リレー申込書）'!L$9:AL$32,5,FALSE)),"",VLOOKUP(C41,'陸上3（リレー申込書）'!L$9:AL$32,5,FALSE))</f>
        <v>0</v>
      </c>
      <c r="G41" s="157" t="str">
        <f>IF(ISNA(VLOOKUP(C41,'陸上3（リレー申込書）'!L$9:AL$32,6,FALSE)),"",VLOOKUP(C41,'陸上3（リレー申込書）'!L$9:AL$32,6,FALSE))</f>
        <v/>
      </c>
      <c r="H41" s="157" t="str">
        <f>IF(ISNA(VLOOKUP(C41,'陸上3（リレー申込書）'!L$9:AL$32,7,FALSE)),"",VLOOKUP(C41,'陸上3（リレー申込書）'!L$9:AL$32,7,FALSE))</f>
        <v/>
      </c>
      <c r="I41" s="156" t="str">
        <f>IF(ISNA(VLOOKUP(C41,'陸上3（リレー申込書）'!L$9:AL$32,8,FALSE)),"",VLOOKUP(C41,'陸上3（リレー申込書）'!L$9:AL$32,8,FALSE))</f>
        <v/>
      </c>
      <c r="J41" s="134" t="str">
        <f t="shared" si="0"/>
        <v/>
      </c>
      <c r="K41" s="198" t="str">
        <f>IF(ISNA(VLOOKUP(C41,'陸上3（リレー申込書）'!L$9:AL$32,10,FALSE)),"",VLOOKUP(C41,'陸上3（リレー申込書）'!L$9:AL$32,10,FALSE))</f>
        <v/>
      </c>
      <c r="L41" s="157" t="str">
        <f>IF(ISNA(VLOOKUP(C41,'陸上3（リレー申込書）'!L$9:AL$32,26,FALSE)),"",VLOOKUP(C41,'陸上3（リレー申込書）'!L$9:AL$32,26,FALSE))</f>
        <v/>
      </c>
      <c r="M41" s="157" t="str">
        <f>IF(ISNA(VLOOKUP(C41,'陸上3（リレー申込書）'!L$9:AL$32,27,FALSE)),"",VLOOKUP(C41,'陸上3（リレー申込書）'!L$9:AL$32,27,FALSE))</f>
        <v/>
      </c>
      <c r="O41" s="229" t="str">
        <f>IF(ISNA(VLOOKUP(C41,'陸上3（リレー申込書）'!L$9:AL$32,9,FALSE)),"",VLOOKUP(C41,'陸上3（リレー申込書）'!L$9:AL$32,9,FALSE))</f>
        <v/>
      </c>
    </row>
    <row r="42" spans="2:17" ht="15" customHeight="1">
      <c r="B42" s="213" t="s">
        <v>358</v>
      </c>
      <c r="C42" s="134">
        <v>65</v>
      </c>
      <c r="D42" s="185" t="str">
        <f>IF(基本入力!$I$17="","",基本入力!$I$17)</f>
        <v/>
      </c>
      <c r="E42" s="157" t="str">
        <f>IF(ISNA(VLOOKUP(C42,'陸上3（リレー申込書）'!L$9:AL$32,4,FALSE)),"",VLOOKUP(C42,'陸上3（リレー申込書）'!L$9:AL$32,4,FALSE))</f>
        <v/>
      </c>
      <c r="F42" s="156">
        <f>IF(ISNA(VLOOKUP(C42,'陸上3（リレー申込書）'!L$9:AL$32,5,FALSE)),"",VLOOKUP(C42,'陸上3（リレー申込書）'!L$9:AL$32,5,FALSE))</f>
        <v>0</v>
      </c>
      <c r="G42" s="157" t="str">
        <f>IF(ISNA(VLOOKUP(C42,'陸上3（リレー申込書）'!L$9:AL$32,6,FALSE)),"",VLOOKUP(C42,'陸上3（リレー申込書）'!L$9:AL$32,6,FALSE))</f>
        <v/>
      </c>
      <c r="H42" s="157" t="str">
        <f>IF(ISNA(VLOOKUP(C42,'陸上3（リレー申込書）'!L$9:AL$32,7,FALSE)),"",VLOOKUP(C42,'陸上3（リレー申込書）'!L$9:AL$32,7,FALSE))</f>
        <v/>
      </c>
      <c r="I42" s="156" t="str">
        <f>IF(ISNA(VLOOKUP(C42,'陸上3（リレー申込書）'!L$9:AL$32,8,FALSE)),"",VLOOKUP(C42,'陸上3（リレー申込書）'!L$9:AL$32,8,FALSE))</f>
        <v/>
      </c>
      <c r="J42" s="134" t="str">
        <f t="shared" si="0"/>
        <v/>
      </c>
      <c r="K42" s="198" t="str">
        <f>IF(ISNA(VLOOKUP(C42,'陸上3（リレー申込書）'!L$9:AL$32,10,FALSE)),"",VLOOKUP(C42,'陸上3（リレー申込書）'!L$9:AL$32,10,FALSE))</f>
        <v/>
      </c>
      <c r="L42" s="157" t="str">
        <f>IF(ISNA(VLOOKUP(C42,'陸上3（リレー申込書）'!L$9:AL$32,26,FALSE)),"",VLOOKUP(C42,'陸上3（リレー申込書）'!L$9:AL$32,26,FALSE))</f>
        <v/>
      </c>
      <c r="M42" s="157" t="str">
        <f>IF(ISNA(VLOOKUP(C42,'陸上3（リレー申込書）'!L$9:AL$32,27,FALSE)),"",VLOOKUP(C42,'陸上3（リレー申込書）'!L$9:AL$32,27,FALSE))</f>
        <v/>
      </c>
      <c r="O42" s="229" t="str">
        <f>IF(ISNA(VLOOKUP(C42,'陸上3（リレー申込書）'!L$9:AL$32,9,FALSE)),"",VLOOKUP(C42,'陸上3（リレー申込書）'!L$9:AL$32,9,FALSE))</f>
        <v/>
      </c>
    </row>
    <row r="43" spans="2:17" ht="15" customHeight="1">
      <c r="B43" s="214"/>
      <c r="C43" s="134">
        <v>66</v>
      </c>
      <c r="D43" s="185" t="str">
        <f>IF(基本入力!$I$17="","",基本入力!$I$17)</f>
        <v/>
      </c>
      <c r="E43" s="157" t="str">
        <f>IF(ISNA(VLOOKUP(C43,'陸上3（リレー申込書）'!L$9:AL$32,4,FALSE)),"",VLOOKUP(C43,'陸上3（リレー申込書）'!L$9:AL$32,4,FALSE))</f>
        <v/>
      </c>
      <c r="F43" s="156">
        <f>IF(ISNA(VLOOKUP(C43,'陸上3（リレー申込書）'!L$9:AL$32,5,FALSE)),"",VLOOKUP(C43,'陸上3（リレー申込書）'!L$9:AL$32,5,FALSE))</f>
        <v>0</v>
      </c>
      <c r="G43" s="157" t="str">
        <f>IF(ISNA(VLOOKUP(C43,'陸上3（リレー申込書）'!L$9:AL$32,6,FALSE)),"",VLOOKUP(C43,'陸上3（リレー申込書）'!L$9:AL$32,6,FALSE))</f>
        <v/>
      </c>
      <c r="H43" s="157" t="str">
        <f>IF(ISNA(VLOOKUP(C43,'陸上3（リレー申込書）'!L$9:AL$32,7,FALSE)),"",VLOOKUP(C43,'陸上3（リレー申込書）'!L$9:AL$32,7,FALSE))</f>
        <v/>
      </c>
      <c r="I43" s="156" t="str">
        <f>IF(ISNA(VLOOKUP(C43,'陸上3（リレー申込書）'!L$9:AL$32,8,FALSE)),"",VLOOKUP(C43,'陸上3（リレー申込書）'!L$9:AL$32,8,FALSE))</f>
        <v/>
      </c>
      <c r="J43" s="134" t="str">
        <f t="shared" si="0"/>
        <v/>
      </c>
      <c r="K43" s="198" t="str">
        <f>IF(ISNA(VLOOKUP(C43,'陸上3（リレー申込書）'!L$9:AL$32,10,FALSE)),"",VLOOKUP(C43,'陸上3（リレー申込書）'!L$9:AL$32,10,FALSE))</f>
        <v/>
      </c>
      <c r="L43" s="157" t="str">
        <f>IF(ISNA(VLOOKUP(C43,'陸上3（リレー申込書）'!L$9:AL$32,26,FALSE)),"",VLOOKUP(C43,'陸上3（リレー申込書）'!L$9:AL$32,26,FALSE))</f>
        <v/>
      </c>
      <c r="M43" s="157" t="str">
        <f>IF(ISNA(VLOOKUP(C43,'陸上3（リレー申込書）'!L$9:AL$32,27,FALSE)),"",VLOOKUP(C43,'陸上3（リレー申込書）'!L$9:AL$32,27,FALSE))</f>
        <v/>
      </c>
      <c r="O43" s="229" t="str">
        <f>IF(ISNA(VLOOKUP(C43,'陸上3（リレー申込書）'!L$9:AL$32,9,FALSE)),"",VLOOKUP(C43,'陸上3（リレー申込書）'!L$9:AL$32,9,FALSE))</f>
        <v/>
      </c>
    </row>
    <row r="45" spans="2:17" ht="22.15" customHeight="1">
      <c r="C45" s="187" t="s">
        <v>340</v>
      </c>
    </row>
    <row r="46" spans="2:17" ht="15" customHeight="1">
      <c r="C46" s="134" t="s">
        <v>225</v>
      </c>
      <c r="D46" s="135" t="s">
        <v>248</v>
      </c>
      <c r="E46" s="208" t="s">
        <v>238</v>
      </c>
      <c r="F46" s="124" t="s">
        <v>226</v>
      </c>
      <c r="G46" s="208" t="s">
        <v>204</v>
      </c>
      <c r="H46" s="208" t="s">
        <v>218</v>
      </c>
      <c r="I46" s="124" t="s">
        <v>354</v>
      </c>
      <c r="J46" s="124" t="s">
        <v>235</v>
      </c>
      <c r="K46" s="124" t="s">
        <v>229</v>
      </c>
      <c r="L46" s="208" t="s">
        <v>237</v>
      </c>
      <c r="M46" s="208" t="s">
        <v>234</v>
      </c>
    </row>
    <row r="47" spans="2:17" ht="15" customHeight="1">
      <c r="B47" s="212"/>
      <c r="C47" s="134">
        <v>11</v>
      </c>
      <c r="D47" s="181" t="str">
        <f>IF(基本入力!$I$17="","",基本入力!$I$17)</f>
        <v/>
      </c>
      <c r="E47" s="157" t="str">
        <f>IF(ISNA(VLOOKUP(C47,'陸上3（リレー申込書）'!$B$38:$AE$61,4,FALSE)),"",VLOOKUP(C47,'陸上3（リレー申込書）'!$B$38:$AE$61,4,FALSE))</f>
        <v/>
      </c>
      <c r="F47" s="156">
        <f>IF(ISNA(VLOOKUP(C47,'陸上3（リレー申込書）'!$B$38:$AE$61,5,FALSE)),"",VLOOKUP(C47,'陸上3（リレー申込書）'!$B$38:$AE$61,5,FALSE))</f>
        <v>0</v>
      </c>
      <c r="G47" s="157" t="str">
        <f>IF(ISNA(VLOOKUP(C47,'陸上3（リレー申込書）'!$B$38:$AE$61,6,FALSE)),"",VLOOKUP(C47,'陸上3（リレー申込書）'!$B$38:$AE$61,6,FALSE))</f>
        <v/>
      </c>
      <c r="H47" s="157" t="str">
        <f>IF(ISNA(VLOOKUP(C47,'陸上3（リレー申込書）'!$B$38:$AE$61,7,FALSE)),"",VLOOKUP(C47,'陸上3（リレー申込書）'!$B$38:$AE$61,7,FALSE))</f>
        <v/>
      </c>
      <c r="I47" s="156" t="str">
        <f>IF(ISNA(VLOOKUP(C47,'陸上3（リレー申込書）'!$B$38:$AE$61,8,FALSE)),"",VLOOKUP(C47,'陸上3（リレー申込書）'!$B$38:$AE$61,8,FALSE))</f>
        <v/>
      </c>
      <c r="J47" s="134" t="str">
        <f>IF(O47=0,"",IF(O47="男",1,IF(O47="女",2,"")))</f>
        <v/>
      </c>
      <c r="K47" s="198" t="str">
        <f>IF(Q47=0,"",Q47)</f>
        <v/>
      </c>
      <c r="L47" s="157" t="str">
        <f>IF(ISNA(VLOOKUP(C47,'陸上3（リレー申込書）'!$B$38:$AE$61,29,FALSE)),"",VLOOKUP(C47,'陸上3（リレー申込書）'!$B$38:$AE$61,29,FALSE))</f>
        <v/>
      </c>
      <c r="M47" s="157" t="str">
        <f>IF(ISNA(VLOOKUP(C47,'陸上3（リレー申込書）'!$B$38:$AE$61,30,FALSE)),"",VLOOKUP(C47,'陸上3（リレー申込書）'!$B$38:$AE$61,30,FALSE))</f>
        <v/>
      </c>
      <c r="O47" s="230" t="str">
        <f>IF(ISNA(VLOOKUP(C47,'陸上3（リレー申込書）'!$B$38:$AE$61,9,FALSE)),"",VLOOKUP(C47,'陸上3（リレー申込書）'!$B$38:$AE$61,9,FALSE))</f>
        <v/>
      </c>
      <c r="Q47" s="231">
        <f>IF(ISNA(VLOOKUP(C47,'陸上3（リレー申込書）'!$B$38:$AE$61,10,FALSE)),"",VLOOKUP(C47,'陸上3（リレー申込書）'!$B$38:$AE$61,10,FALSE))</f>
        <v>0</v>
      </c>
    </row>
    <row r="48" spans="2:17" ht="15" customHeight="1">
      <c r="B48" s="213" t="s">
        <v>359</v>
      </c>
      <c r="C48" s="134">
        <v>12</v>
      </c>
      <c r="D48" s="181" t="str">
        <f>IF(基本入力!$I$17="","",基本入力!$I$17)</f>
        <v/>
      </c>
      <c r="E48" s="157" t="str">
        <f>IF(ISNA(VLOOKUP(C48,'陸上3（リレー申込書）'!$B$38:$AE$61,4,FALSE)),"",VLOOKUP(C48,'陸上3（リレー申込書）'!$B$38:$AE$61,4,FALSE))</f>
        <v/>
      </c>
      <c r="F48" s="156">
        <f>IF(ISNA(VLOOKUP(C48,'陸上3（リレー申込書）'!$B$38:$AE$61,5,FALSE)),"",VLOOKUP(C48,'陸上3（リレー申込書）'!$B$38:$AE$61,5,FALSE))</f>
        <v>0</v>
      </c>
      <c r="G48" s="157" t="str">
        <f>IF(ISNA(VLOOKUP(C48,'陸上3（リレー申込書）'!$B$38:$AE$61,6,FALSE)),"",VLOOKUP(C48,'陸上3（リレー申込書）'!$B$38:$AE$61,6,FALSE))</f>
        <v/>
      </c>
      <c r="H48" s="157" t="str">
        <f>IF(ISNA(VLOOKUP(C48,'陸上3（リレー申込書）'!$B$38:$AE$61,7,FALSE)),"",VLOOKUP(C48,'陸上3（リレー申込書）'!$B$38:$AE$61,7,FALSE))</f>
        <v/>
      </c>
      <c r="I48" s="156" t="str">
        <f>IF(ISNA(VLOOKUP(C48,'陸上3（リレー申込書）'!$B$38:$AE$61,8,FALSE)),"",VLOOKUP(C48,'陸上3（リレー申込書）'!$B$38:$AE$61,8,FALSE))</f>
        <v/>
      </c>
      <c r="J48" s="134" t="str">
        <f t="shared" ref="J48:J82" si="1">IF(O48=0,"",IF(O48="男",1,IF(O48="女",2,"")))</f>
        <v/>
      </c>
      <c r="K48" s="198" t="str">
        <f>IF(ISNA(VLOOKUP(C48,'陸上3（リレー申込書）'!$B$38:$AE$61,10,FALSE)),"",VLOOKUP(C48,'陸上3（リレー申込書）'!$B$38:$AE$61,10,FALSE))</f>
        <v/>
      </c>
      <c r="L48" s="157" t="str">
        <f>IF(ISNA(VLOOKUP(C48,'陸上3（リレー申込書）'!$B$38:$AE$61,29,FALSE)),"",VLOOKUP(C48,'陸上3（リレー申込書）'!$B$38:$AE$61,29,FALSE))</f>
        <v/>
      </c>
      <c r="M48" s="157" t="str">
        <f>IF(ISNA(VLOOKUP(C48,'陸上3（リレー申込書）'!$B$38:$AE$61,30,FALSE)),"",VLOOKUP(C48,'陸上3（リレー申込書）'!$B$38:$AE$61,30,FALSE))</f>
        <v/>
      </c>
      <c r="O48" s="230" t="str">
        <f>IF(ISNA(VLOOKUP(C48,'陸上3（リレー申込書）'!$B$38:$AE$61,9,FALSE)),"",VLOOKUP(C48,'陸上3（リレー申込書）'!$B$38:$AE$61,9,FALSE))</f>
        <v/>
      </c>
    </row>
    <row r="49" spans="2:17" ht="15" customHeight="1">
      <c r="B49" s="213" t="s">
        <v>357</v>
      </c>
      <c r="C49" s="134">
        <v>13</v>
      </c>
      <c r="D49" s="181" t="str">
        <f>IF(基本入力!$I$17="","",基本入力!$I$17)</f>
        <v/>
      </c>
      <c r="E49" s="157" t="str">
        <f>IF(ISNA(VLOOKUP(C49,'陸上3（リレー申込書）'!$B$38:$AE$61,4,FALSE)),"",VLOOKUP(C49,'陸上3（リレー申込書）'!$B$38:$AE$61,4,FALSE))</f>
        <v/>
      </c>
      <c r="F49" s="156">
        <f>IF(ISNA(VLOOKUP(C49,'陸上3（リレー申込書）'!$B$38:$AE$61,5,FALSE)),"",VLOOKUP(C49,'陸上3（リレー申込書）'!$B$38:$AE$61,5,FALSE))</f>
        <v>0</v>
      </c>
      <c r="G49" s="157" t="str">
        <f>IF(ISNA(VLOOKUP(C49,'陸上3（リレー申込書）'!$B$38:$AE$61,6,FALSE)),"",VLOOKUP(C49,'陸上3（リレー申込書）'!$B$38:$AE$61,6,FALSE))</f>
        <v/>
      </c>
      <c r="H49" s="157" t="str">
        <f>IF(ISNA(VLOOKUP(C49,'陸上3（リレー申込書）'!$B$38:$AE$61,7,FALSE)),"",VLOOKUP(C49,'陸上3（リレー申込書）'!$B$38:$AE$61,7,FALSE))</f>
        <v/>
      </c>
      <c r="I49" s="156" t="str">
        <f>IF(ISNA(VLOOKUP(C49,'陸上3（リレー申込書）'!$B$38:$AE$61,8,FALSE)),"",VLOOKUP(C49,'陸上3（リレー申込書）'!$B$38:$AE$61,8,FALSE))</f>
        <v/>
      </c>
      <c r="J49" s="134" t="str">
        <f t="shared" si="1"/>
        <v/>
      </c>
      <c r="K49" s="198" t="str">
        <f>IF(ISNA(VLOOKUP(C49,'陸上3（リレー申込書）'!$B$38:$AE$61,10,FALSE)),"",VLOOKUP(C49,'陸上3（リレー申込書）'!$B$38:$AE$61,10,FALSE))</f>
        <v/>
      </c>
      <c r="L49" s="157" t="str">
        <f>IF(ISNA(VLOOKUP(C49,'陸上3（リレー申込書）'!$B$38:$AE$61,29,FALSE)),"",VLOOKUP(C49,'陸上3（リレー申込書）'!$B$38:$AE$61,29,FALSE))</f>
        <v/>
      </c>
      <c r="M49" s="157" t="str">
        <f>IF(ISNA(VLOOKUP(C49,'陸上3（リレー申込書）'!$B$38:$AE$61,30,FALSE)),"",VLOOKUP(C49,'陸上3（リレー申込書）'!$B$38:$AE$61,30,FALSE))</f>
        <v/>
      </c>
      <c r="O49" s="230" t="str">
        <f>IF(ISNA(VLOOKUP(C49,'陸上3（リレー申込書）'!$B$38:$AE$61,9,FALSE)),"",VLOOKUP(C49,'陸上3（リレー申込書）'!$B$38:$AE$61,9,FALSE))</f>
        <v/>
      </c>
    </row>
    <row r="50" spans="2:17" ht="15" customHeight="1">
      <c r="B50" s="213" t="s">
        <v>25</v>
      </c>
      <c r="C50" s="134">
        <v>14</v>
      </c>
      <c r="D50" s="181" t="str">
        <f>IF(基本入力!$I$17="","",基本入力!$I$17)</f>
        <v/>
      </c>
      <c r="E50" s="157" t="str">
        <f>IF(ISNA(VLOOKUP(C50,'陸上3（リレー申込書）'!$B$38:$AE$61,4,FALSE)),"",VLOOKUP(C50,'陸上3（リレー申込書）'!$B$38:$AE$61,4,FALSE))</f>
        <v/>
      </c>
      <c r="F50" s="156">
        <f>IF(ISNA(VLOOKUP(C50,'陸上3（リレー申込書）'!$B$38:$AE$61,5,FALSE)),"",VLOOKUP(C50,'陸上3（リレー申込書）'!$B$38:$AE$61,5,FALSE))</f>
        <v>0</v>
      </c>
      <c r="G50" s="157" t="str">
        <f>IF(ISNA(VLOOKUP(C50,'陸上3（リレー申込書）'!$B$38:$AE$61,6,FALSE)),"",VLOOKUP(C50,'陸上3（リレー申込書）'!$B$38:$AE$61,6,FALSE))</f>
        <v/>
      </c>
      <c r="H50" s="157" t="str">
        <f>IF(ISNA(VLOOKUP(C50,'陸上3（リレー申込書）'!$B$38:$AE$61,7,FALSE)),"",VLOOKUP(C50,'陸上3（リレー申込書）'!$B$38:$AE$61,7,FALSE))</f>
        <v/>
      </c>
      <c r="I50" s="156" t="str">
        <f>IF(ISNA(VLOOKUP(C50,'陸上3（リレー申込書）'!$B$38:$AE$61,8,FALSE)),"",VLOOKUP(C50,'陸上3（リレー申込書）'!$B$38:$AE$61,8,FALSE))</f>
        <v/>
      </c>
      <c r="J50" s="134" t="str">
        <f t="shared" si="1"/>
        <v/>
      </c>
      <c r="K50" s="198" t="str">
        <f>IF(ISNA(VLOOKUP(C50,'陸上3（リレー申込書）'!$B$38:$AE$61,10,FALSE)),"",VLOOKUP(C50,'陸上3（リレー申込書）'!$B$38:$AE$61,10,FALSE))</f>
        <v/>
      </c>
      <c r="L50" s="157" t="str">
        <f>IF(ISNA(VLOOKUP(C50,'陸上3（リレー申込書）'!$B$38:$AE$61,29,FALSE)),"",VLOOKUP(C50,'陸上3（リレー申込書）'!$B$38:$AE$61,29,FALSE))</f>
        <v/>
      </c>
      <c r="M50" s="157" t="str">
        <f>IF(ISNA(VLOOKUP(C50,'陸上3（リレー申込書）'!$B$38:$AE$61,30,FALSE)),"",VLOOKUP(C50,'陸上3（リレー申込書）'!$B$38:$AE$61,30,FALSE))</f>
        <v/>
      </c>
      <c r="O50" s="230" t="str">
        <f>IF(ISNA(VLOOKUP(C50,'陸上3（リレー申込書）'!$B$38:$AE$61,9,FALSE)),"",VLOOKUP(C50,'陸上3（リレー申込書）'!$B$38:$AE$61,9,FALSE))</f>
        <v/>
      </c>
    </row>
    <row r="51" spans="2:17" ht="15" customHeight="1">
      <c r="B51" s="213" t="s">
        <v>358</v>
      </c>
      <c r="C51" s="134">
        <v>15</v>
      </c>
      <c r="D51" s="181" t="str">
        <f>IF(基本入力!$I$17="","",基本入力!$I$17)</f>
        <v/>
      </c>
      <c r="E51" s="157" t="str">
        <f>IF(ISNA(VLOOKUP(C51,'陸上3（リレー申込書）'!$B$38:$AE$61,4,FALSE)),"",VLOOKUP(C51,'陸上3（リレー申込書）'!$B$38:$AE$61,4,FALSE))</f>
        <v/>
      </c>
      <c r="F51" s="156">
        <f>IF(ISNA(VLOOKUP(C51,'陸上3（リレー申込書）'!$B$38:$AE$61,5,FALSE)),"",VLOOKUP(C51,'陸上3（リレー申込書）'!$B$38:$AE$61,5,FALSE))</f>
        <v>0</v>
      </c>
      <c r="G51" s="157" t="str">
        <f>IF(ISNA(VLOOKUP(C51,'陸上3（リレー申込書）'!$B$38:$AE$61,6,FALSE)),"",VLOOKUP(C51,'陸上3（リレー申込書）'!$B$38:$AE$61,6,FALSE))</f>
        <v/>
      </c>
      <c r="H51" s="157" t="str">
        <f>IF(ISNA(VLOOKUP(C51,'陸上3（リレー申込書）'!$B$38:$AE$61,7,FALSE)),"",VLOOKUP(C51,'陸上3（リレー申込書）'!$B$38:$AE$61,7,FALSE))</f>
        <v/>
      </c>
      <c r="I51" s="156" t="str">
        <f>IF(ISNA(VLOOKUP(C51,'陸上3（リレー申込書）'!$B$38:$AE$61,8,FALSE)),"",VLOOKUP(C51,'陸上3（リレー申込書）'!$B$38:$AE$61,8,FALSE))</f>
        <v/>
      </c>
      <c r="J51" s="134" t="str">
        <f t="shared" si="1"/>
        <v/>
      </c>
      <c r="K51" s="198" t="str">
        <f>IF(ISNA(VLOOKUP(C51,'陸上3（リレー申込書）'!$B$38:$AE$61,10,FALSE)),"",VLOOKUP(C51,'陸上3（リレー申込書）'!$B$38:$AE$61,10,FALSE))</f>
        <v/>
      </c>
      <c r="L51" s="157" t="str">
        <f>IF(ISNA(VLOOKUP(C51,'陸上3（リレー申込書）'!$B$38:$AE$61,29,FALSE)),"",VLOOKUP(C51,'陸上3（リレー申込書）'!$B$38:$AE$61,29,FALSE))</f>
        <v/>
      </c>
      <c r="M51" s="157" t="str">
        <f>IF(ISNA(VLOOKUP(C51,'陸上3（リレー申込書）'!$B$38:$AE$61,30,FALSE)),"",VLOOKUP(C51,'陸上3（リレー申込書）'!$B$38:$AE$61,30,FALSE))</f>
        <v/>
      </c>
      <c r="O51" s="230" t="str">
        <f>IF(ISNA(VLOOKUP(C51,'陸上3（リレー申込書）'!$B$38:$AE$61,9,FALSE)),"",VLOOKUP(C51,'陸上3（リレー申込書）'!$B$38:$AE$61,9,FALSE))</f>
        <v/>
      </c>
    </row>
    <row r="52" spans="2:17" ht="15" customHeight="1" thickBot="1">
      <c r="B52" s="214"/>
      <c r="C52" s="139">
        <v>16</v>
      </c>
      <c r="D52" s="182" t="str">
        <f>IF(基本入力!$I$17="","",基本入力!$I$17)</f>
        <v/>
      </c>
      <c r="E52" s="209" t="str">
        <f>IF(ISNA(VLOOKUP(C52,'陸上3（リレー申込書）'!$B$38:$AE$61,4,FALSE)),"",VLOOKUP(C52,'陸上3（リレー申込書）'!$B$38:$AE$61,4,FALSE))</f>
        <v/>
      </c>
      <c r="F52" s="201">
        <f>IF(ISNA(VLOOKUP(C52,'陸上3（リレー申込書）'!$B$38:$AE$61,5,FALSE)),"",VLOOKUP(C52,'陸上3（リレー申込書）'!$B$38:$AE$61,5,FALSE))</f>
        <v>0</v>
      </c>
      <c r="G52" s="209" t="str">
        <f>IF(ISNA(VLOOKUP(C52,'陸上3（リレー申込書）'!$B$38:$AE$61,6,FALSE)),"",VLOOKUP(C52,'陸上3（リレー申込書）'!$B$38:$AE$61,6,FALSE))</f>
        <v/>
      </c>
      <c r="H52" s="209" t="str">
        <f>IF(ISNA(VLOOKUP(C52,'陸上3（リレー申込書）'!$B$38:$AE$61,7,FALSE)),"",VLOOKUP(C52,'陸上3（リレー申込書）'!$B$38:$AE$61,7,FALSE))</f>
        <v/>
      </c>
      <c r="I52" s="201" t="str">
        <f>IF(ISNA(VLOOKUP(C52,'陸上3（リレー申込書）'!$B$38:$AE$61,8,FALSE)),"",VLOOKUP(C52,'陸上3（リレー申込書）'!$B$38:$AE$61,8,FALSE))</f>
        <v/>
      </c>
      <c r="J52" s="139" t="str">
        <f t="shared" si="1"/>
        <v/>
      </c>
      <c r="K52" s="202" t="str">
        <f>IF(ISNA(VLOOKUP(C52,'陸上3（リレー申込書）'!$B$38:$AE$61,10,FALSE)),"",VLOOKUP(C52,'陸上3（リレー申込書）'!$B$38:$AE$61,10,FALSE))</f>
        <v/>
      </c>
      <c r="L52" s="209" t="str">
        <f>IF(ISNA(VLOOKUP(C52,'陸上3（リレー申込書）'!$B$38:$AE$61,29,FALSE)),"",VLOOKUP(C52,'陸上3（リレー申込書）'!$B$38:$AE$61,29,FALSE))</f>
        <v/>
      </c>
      <c r="M52" s="209" t="str">
        <f>IF(ISNA(VLOOKUP(C52,'陸上3（リレー申込書）'!$B$38:$AE$61,30,FALSE)),"",VLOOKUP(C52,'陸上3（リレー申込書）'!$B$38:$AE$61,30,FALSE))</f>
        <v/>
      </c>
      <c r="O52" s="230" t="str">
        <f>IF(ISNA(VLOOKUP(C52,'陸上3（リレー申込書）'!$B$38:$AE$61,9,FALSE)),"",VLOOKUP(C52,'陸上3（リレー申込書）'!$B$38:$AE$61,9,FALSE))</f>
        <v/>
      </c>
    </row>
    <row r="53" spans="2:17" ht="15" customHeight="1">
      <c r="B53" s="212"/>
      <c r="C53" s="138">
        <v>21</v>
      </c>
      <c r="D53" s="183" t="str">
        <f>IF(基本入力!$I$17="","",基本入力!$I$17)</f>
        <v/>
      </c>
      <c r="E53" s="210" t="str">
        <f>IF(ISNA(VLOOKUP(C53,'陸上3（リレー申込書）'!$B$38:$AE$61,4,FALSE)),"",VLOOKUP(C53,'陸上3（リレー申込書）'!$B$38:$AE$61,4,FALSE))</f>
        <v/>
      </c>
      <c r="F53" s="199">
        <f>IF(ISNA(VLOOKUP(C53,'陸上3（リレー申込書）'!$B$38:$AE$61,5,FALSE)),"",VLOOKUP(C53,'陸上3（リレー申込書）'!$B$38:$AE$61,5,FALSE))</f>
        <v>0</v>
      </c>
      <c r="G53" s="210" t="str">
        <f>IF(ISNA(VLOOKUP(C53,'陸上3（リレー申込書）'!$B$38:$AE$61,6,FALSE)),"",VLOOKUP(C53,'陸上3（リレー申込書）'!$B$38:$AE$61,6,FALSE))</f>
        <v/>
      </c>
      <c r="H53" s="210" t="str">
        <f>IF(ISNA(VLOOKUP(C53,'陸上3（リレー申込書）'!$B$38:$AE$61,7,FALSE)),"",VLOOKUP(C53,'陸上3（リレー申込書）'!$B$38:$AE$61,7,FALSE))</f>
        <v/>
      </c>
      <c r="I53" s="199" t="str">
        <f>IF(ISNA(VLOOKUP(C53,'陸上3（リレー申込書）'!$B$38:$AE$61,8,FALSE)),"",VLOOKUP(C53,'陸上3（リレー申込書）'!$B$38:$AE$61,8,FALSE))</f>
        <v/>
      </c>
      <c r="J53" s="138" t="str">
        <f t="shared" si="1"/>
        <v/>
      </c>
      <c r="K53" s="200" t="str">
        <f>IF(Q53=0,"",Q53)</f>
        <v/>
      </c>
      <c r="L53" s="210" t="str">
        <f>IF(ISNA(VLOOKUP(C53,'陸上3（リレー申込書）'!$B$38:$AE$61,29,FALSE)),"",VLOOKUP(C53,'陸上3（リレー申込書）'!$B$38:$AE$61,29,FALSE))</f>
        <v/>
      </c>
      <c r="M53" s="210" t="str">
        <f>IF(ISNA(VLOOKUP(C53,'陸上3（リレー申込書）'!$B$38:$AE$61,30,FALSE)),"",VLOOKUP(C53,'陸上3（リレー申込書）'!$B$38:$AE$61,30,FALSE))</f>
        <v/>
      </c>
      <c r="O53" s="230" t="str">
        <f>IF(ISNA(VLOOKUP(C53,'陸上3（リレー申込書）'!$B$38:$AE$61,9,FALSE)),"",VLOOKUP(C53,'陸上3（リレー申込書）'!$B$38:$AE$61,9,FALSE))</f>
        <v/>
      </c>
      <c r="Q53" s="231">
        <f>IF(ISNA(VLOOKUP(C53,'陸上3（リレー申込書）'!$B$38:$AE$61,10,FALSE)),"",VLOOKUP(C53,'陸上3（リレー申込書）'!$B$38:$AE$61,10,FALSE))</f>
        <v>0</v>
      </c>
    </row>
    <row r="54" spans="2:17" ht="15" customHeight="1">
      <c r="B54" s="213" t="s">
        <v>359</v>
      </c>
      <c r="C54" s="134">
        <v>22</v>
      </c>
      <c r="D54" s="181" t="str">
        <f>IF(基本入力!$I$17="","",基本入力!$I$17)</f>
        <v/>
      </c>
      <c r="E54" s="157" t="str">
        <f>IF(ISNA(VLOOKUP(C54,'陸上3（リレー申込書）'!$B$38:$AE$61,4,FALSE)),"",VLOOKUP(C54,'陸上3（リレー申込書）'!$B$38:$AE$61,4,FALSE))</f>
        <v/>
      </c>
      <c r="F54" s="156">
        <f>IF(ISNA(VLOOKUP(C54,'陸上3（リレー申込書）'!$B$38:$AE$61,5,FALSE)),"",VLOOKUP(C54,'陸上3（リレー申込書）'!$B$38:$AE$61,5,FALSE))</f>
        <v>0</v>
      </c>
      <c r="G54" s="157" t="str">
        <f>IF(ISNA(VLOOKUP(C54,'陸上3（リレー申込書）'!$B$38:$AE$61,6,FALSE)),"",VLOOKUP(C54,'陸上3（リレー申込書）'!$B$38:$AE$61,6,FALSE))</f>
        <v/>
      </c>
      <c r="H54" s="157" t="str">
        <f>IF(ISNA(VLOOKUP(C54,'陸上3（リレー申込書）'!$B$38:$AE$61,7,FALSE)),"",VLOOKUP(C54,'陸上3（リレー申込書）'!$B$38:$AE$61,7,FALSE))</f>
        <v/>
      </c>
      <c r="I54" s="156" t="str">
        <f>IF(ISNA(VLOOKUP(C54,'陸上3（リレー申込書）'!$B$38:$AE$61,8,FALSE)),"",VLOOKUP(C54,'陸上3（リレー申込書）'!$B$38:$AE$61,8,FALSE))</f>
        <v/>
      </c>
      <c r="J54" s="134" t="str">
        <f t="shared" si="1"/>
        <v/>
      </c>
      <c r="K54" s="198" t="str">
        <f>IF(ISNA(VLOOKUP(C54,'陸上3（リレー申込書）'!$B$38:$AE$61,10,FALSE)),"",VLOOKUP(C54,'陸上3（リレー申込書）'!$B$38:$AE$61,10,FALSE))</f>
        <v/>
      </c>
      <c r="L54" s="157" t="str">
        <f>IF(ISNA(VLOOKUP(C54,'陸上3（リレー申込書）'!$B$38:$AE$61,29,FALSE)),"",VLOOKUP(C54,'陸上3（リレー申込書）'!$B$38:$AE$61,29,FALSE))</f>
        <v/>
      </c>
      <c r="M54" s="157" t="str">
        <f>IF(ISNA(VLOOKUP(C54,'陸上3（リレー申込書）'!$B$38:$AE$61,30,FALSE)),"",VLOOKUP(C54,'陸上3（リレー申込書）'!$B$38:$AE$61,30,FALSE))</f>
        <v/>
      </c>
      <c r="O54" s="230" t="str">
        <f>IF(ISNA(VLOOKUP(C54,'陸上3（リレー申込書）'!$B$38:$AE$61,9,FALSE)),"",VLOOKUP(C54,'陸上3（リレー申込書）'!$B$38:$AE$61,9,FALSE))</f>
        <v/>
      </c>
    </row>
    <row r="55" spans="2:17" ht="15" customHeight="1">
      <c r="B55" s="213" t="s">
        <v>357</v>
      </c>
      <c r="C55" s="134">
        <v>23</v>
      </c>
      <c r="D55" s="181" t="str">
        <f>IF(基本入力!$I$17="","",基本入力!$I$17)</f>
        <v/>
      </c>
      <c r="E55" s="157" t="str">
        <f>IF(ISNA(VLOOKUP(C55,'陸上3（リレー申込書）'!$B$38:$AE$61,4,FALSE)),"",VLOOKUP(C55,'陸上3（リレー申込書）'!$B$38:$AE$61,4,FALSE))</f>
        <v/>
      </c>
      <c r="F55" s="156">
        <f>IF(ISNA(VLOOKUP(C55,'陸上3（リレー申込書）'!$B$38:$AE$61,5,FALSE)),"",VLOOKUP(C55,'陸上3（リレー申込書）'!$B$38:$AE$61,5,FALSE))</f>
        <v>0</v>
      </c>
      <c r="G55" s="157" t="str">
        <f>IF(ISNA(VLOOKUP(C55,'陸上3（リレー申込書）'!$B$38:$AE$61,6,FALSE)),"",VLOOKUP(C55,'陸上3（リレー申込書）'!$B$38:$AE$61,6,FALSE))</f>
        <v/>
      </c>
      <c r="H55" s="157" t="str">
        <f>IF(ISNA(VLOOKUP(C55,'陸上3（リレー申込書）'!$B$38:$AE$61,7,FALSE)),"",VLOOKUP(C55,'陸上3（リレー申込書）'!$B$38:$AE$61,7,FALSE))</f>
        <v/>
      </c>
      <c r="I55" s="156" t="str">
        <f>IF(ISNA(VLOOKUP(C55,'陸上3（リレー申込書）'!$B$38:$AE$61,8,FALSE)),"",VLOOKUP(C55,'陸上3（リレー申込書）'!$B$38:$AE$61,8,FALSE))</f>
        <v/>
      </c>
      <c r="J55" s="134" t="str">
        <f t="shared" si="1"/>
        <v/>
      </c>
      <c r="K55" s="198" t="str">
        <f>IF(ISNA(VLOOKUP(C55,'陸上3（リレー申込書）'!$B$38:$AE$61,10,FALSE)),"",VLOOKUP(C55,'陸上3（リレー申込書）'!$B$38:$AE$61,10,FALSE))</f>
        <v/>
      </c>
      <c r="L55" s="157" t="str">
        <f>IF(ISNA(VLOOKUP(C55,'陸上3（リレー申込書）'!$B$38:$AE$61,29,FALSE)),"",VLOOKUP(C55,'陸上3（リレー申込書）'!$B$38:$AE$61,29,FALSE))</f>
        <v/>
      </c>
      <c r="M55" s="157" t="str">
        <f>IF(ISNA(VLOOKUP(C55,'陸上3（リレー申込書）'!$B$38:$AE$61,30,FALSE)),"",VLOOKUP(C55,'陸上3（リレー申込書）'!$B$38:$AE$61,30,FALSE))</f>
        <v/>
      </c>
      <c r="O55" s="230" t="str">
        <f>IF(ISNA(VLOOKUP(C55,'陸上3（リレー申込書）'!$B$38:$AE$61,9,FALSE)),"",VLOOKUP(C55,'陸上3（リレー申込書）'!$B$38:$AE$61,9,FALSE))</f>
        <v/>
      </c>
    </row>
    <row r="56" spans="2:17" ht="15" customHeight="1">
      <c r="B56" s="213" t="s">
        <v>25</v>
      </c>
      <c r="C56" s="134">
        <v>24</v>
      </c>
      <c r="D56" s="181" t="str">
        <f>IF(基本入力!$I$17="","",基本入力!$I$17)</f>
        <v/>
      </c>
      <c r="E56" s="157" t="str">
        <f>IF(ISNA(VLOOKUP(C56,'陸上3（リレー申込書）'!$B$38:$AE$61,4,FALSE)),"",VLOOKUP(C56,'陸上3（リレー申込書）'!$B$38:$AE$61,4,FALSE))</f>
        <v/>
      </c>
      <c r="F56" s="156">
        <f>IF(ISNA(VLOOKUP(C56,'陸上3（リレー申込書）'!$B$38:$AE$61,5,FALSE)),"",VLOOKUP(C56,'陸上3（リレー申込書）'!$B$38:$AE$61,5,FALSE))</f>
        <v>0</v>
      </c>
      <c r="G56" s="157" t="str">
        <f>IF(ISNA(VLOOKUP(C56,'陸上3（リレー申込書）'!$B$38:$AE$61,6,FALSE)),"",VLOOKUP(C56,'陸上3（リレー申込書）'!$B$38:$AE$61,6,FALSE))</f>
        <v/>
      </c>
      <c r="H56" s="157" t="str">
        <f>IF(ISNA(VLOOKUP(C56,'陸上3（リレー申込書）'!$B$38:$AE$61,7,FALSE)),"",VLOOKUP(C56,'陸上3（リレー申込書）'!$B$38:$AE$61,7,FALSE))</f>
        <v/>
      </c>
      <c r="I56" s="156" t="str">
        <f>IF(ISNA(VLOOKUP(C56,'陸上3（リレー申込書）'!$B$38:$AE$61,8,FALSE)),"",VLOOKUP(C56,'陸上3（リレー申込書）'!$B$38:$AE$61,8,FALSE))</f>
        <v/>
      </c>
      <c r="J56" s="134" t="str">
        <f t="shared" si="1"/>
        <v/>
      </c>
      <c r="K56" s="198" t="str">
        <f>IF(ISNA(VLOOKUP(C56,'陸上3（リレー申込書）'!$B$38:$AE$61,10,FALSE)),"",VLOOKUP(C56,'陸上3（リレー申込書）'!$B$38:$AE$61,10,FALSE))</f>
        <v/>
      </c>
      <c r="L56" s="157" t="str">
        <f>IF(ISNA(VLOOKUP(C56,'陸上3（リレー申込書）'!$B$38:$AE$61,29,FALSE)),"",VLOOKUP(C56,'陸上3（リレー申込書）'!$B$38:$AE$61,29,FALSE))</f>
        <v/>
      </c>
      <c r="M56" s="157" t="str">
        <f>IF(ISNA(VLOOKUP(C56,'陸上3（リレー申込書）'!$B$38:$AE$61,30,FALSE)),"",VLOOKUP(C56,'陸上3（リレー申込書）'!$B$38:$AE$61,30,FALSE))</f>
        <v/>
      </c>
      <c r="O56" s="230" t="str">
        <f>IF(ISNA(VLOOKUP(C56,'陸上3（リレー申込書）'!$B$38:$AE$61,9,FALSE)),"",VLOOKUP(C56,'陸上3（リレー申込書）'!$B$38:$AE$61,9,FALSE))</f>
        <v/>
      </c>
    </row>
    <row r="57" spans="2:17" ht="15" customHeight="1">
      <c r="B57" s="213" t="s">
        <v>358</v>
      </c>
      <c r="C57" s="134">
        <v>25</v>
      </c>
      <c r="D57" s="181" t="str">
        <f>IF(基本入力!$I$17="","",基本入力!$I$17)</f>
        <v/>
      </c>
      <c r="E57" s="157" t="str">
        <f>IF(ISNA(VLOOKUP(C57,'陸上3（リレー申込書）'!$B$38:$AE$61,4,FALSE)),"",VLOOKUP(C57,'陸上3（リレー申込書）'!$B$38:$AE$61,4,FALSE))</f>
        <v/>
      </c>
      <c r="F57" s="156">
        <f>IF(ISNA(VLOOKUP(C57,'陸上3（リレー申込書）'!$B$38:$AE$61,5,FALSE)),"",VLOOKUP(C57,'陸上3（リレー申込書）'!$B$38:$AE$61,5,FALSE))</f>
        <v>0</v>
      </c>
      <c r="G57" s="157" t="str">
        <f>IF(ISNA(VLOOKUP(C57,'陸上3（リレー申込書）'!$B$38:$AE$61,6,FALSE)),"",VLOOKUP(C57,'陸上3（リレー申込書）'!$B$38:$AE$61,6,FALSE))</f>
        <v/>
      </c>
      <c r="H57" s="157" t="str">
        <f>IF(ISNA(VLOOKUP(C57,'陸上3（リレー申込書）'!$B$38:$AE$61,7,FALSE)),"",VLOOKUP(C57,'陸上3（リレー申込書）'!$B$38:$AE$61,7,FALSE))</f>
        <v/>
      </c>
      <c r="I57" s="156" t="str">
        <f>IF(ISNA(VLOOKUP(C57,'陸上3（リレー申込書）'!$B$38:$AE$61,8,FALSE)),"",VLOOKUP(C57,'陸上3（リレー申込書）'!$B$38:$AE$61,8,FALSE))</f>
        <v/>
      </c>
      <c r="J57" s="134" t="str">
        <f t="shared" si="1"/>
        <v/>
      </c>
      <c r="K57" s="198" t="str">
        <f>IF(ISNA(VLOOKUP(C57,'陸上3（リレー申込書）'!$B$38:$AE$61,10,FALSE)),"",VLOOKUP(C57,'陸上3（リレー申込書）'!$B$38:$AE$61,10,FALSE))</f>
        <v/>
      </c>
      <c r="L57" s="157" t="str">
        <f>IF(ISNA(VLOOKUP(C57,'陸上3（リレー申込書）'!$B$38:$AE$61,29,FALSE)),"",VLOOKUP(C57,'陸上3（リレー申込書）'!$B$38:$AE$61,29,FALSE))</f>
        <v/>
      </c>
      <c r="M57" s="157" t="str">
        <f>IF(ISNA(VLOOKUP(C57,'陸上3（リレー申込書）'!$B$38:$AE$61,30,FALSE)),"",VLOOKUP(C57,'陸上3（リレー申込書）'!$B$38:$AE$61,30,FALSE))</f>
        <v/>
      </c>
      <c r="O57" s="230" t="str">
        <f>IF(ISNA(VLOOKUP(C57,'陸上3（リレー申込書）'!$B$38:$AE$61,9,FALSE)),"",VLOOKUP(C57,'陸上3（リレー申込書）'!$B$38:$AE$61,9,FALSE))</f>
        <v/>
      </c>
    </row>
    <row r="58" spans="2:17" ht="15" customHeight="1" thickBot="1">
      <c r="B58" s="214"/>
      <c r="C58" s="139">
        <v>26</v>
      </c>
      <c r="D58" s="182" t="str">
        <f>IF(基本入力!$I$17="","",基本入力!$I$17)</f>
        <v/>
      </c>
      <c r="E58" s="209" t="str">
        <f>IF(ISNA(VLOOKUP(C58,'陸上3（リレー申込書）'!$B$38:$AE$61,4,FALSE)),"",VLOOKUP(C58,'陸上3（リレー申込書）'!$B$38:$AE$61,4,FALSE))</f>
        <v/>
      </c>
      <c r="F58" s="201">
        <f>IF(ISNA(VLOOKUP(C58,'陸上3（リレー申込書）'!$B$38:$AE$61,5,FALSE)),"",VLOOKUP(C58,'陸上3（リレー申込書）'!$B$38:$AE$61,5,FALSE))</f>
        <v>0</v>
      </c>
      <c r="G58" s="209" t="str">
        <f>IF(ISNA(VLOOKUP(C58,'陸上3（リレー申込書）'!$B$38:$AE$61,6,FALSE)),"",VLOOKUP(C58,'陸上3（リレー申込書）'!$B$38:$AE$61,6,FALSE))</f>
        <v/>
      </c>
      <c r="H58" s="209" t="str">
        <f>IF(ISNA(VLOOKUP(C58,'陸上3（リレー申込書）'!$B$38:$AE$61,7,FALSE)),"",VLOOKUP(C58,'陸上3（リレー申込書）'!$B$38:$AE$61,7,FALSE))</f>
        <v/>
      </c>
      <c r="I58" s="201" t="str">
        <f>IF(ISNA(VLOOKUP(C58,'陸上3（リレー申込書）'!$B$38:$AE$61,8,FALSE)),"",VLOOKUP(C58,'陸上3（リレー申込書）'!$B$38:$AE$61,8,FALSE))</f>
        <v/>
      </c>
      <c r="J58" s="139" t="str">
        <f t="shared" si="1"/>
        <v/>
      </c>
      <c r="K58" s="202" t="str">
        <f>IF(ISNA(VLOOKUP(C58,'陸上3（リレー申込書）'!$B$38:$AE$61,10,FALSE)),"",VLOOKUP(C58,'陸上3（リレー申込書）'!$B$38:$AE$61,10,FALSE))</f>
        <v/>
      </c>
      <c r="L58" s="209" t="str">
        <f>IF(ISNA(VLOOKUP(C58,'陸上3（リレー申込書）'!$B$38:$AE$61,29,FALSE)),"",VLOOKUP(C58,'陸上3（リレー申込書）'!$B$38:$AE$61,29,FALSE))</f>
        <v/>
      </c>
      <c r="M58" s="209" t="str">
        <f>IF(ISNA(VLOOKUP(C58,'陸上3（リレー申込書）'!$B$38:$AE$61,30,FALSE)),"",VLOOKUP(C58,'陸上3（リレー申込書）'!$B$38:$AE$61,30,FALSE))</f>
        <v/>
      </c>
      <c r="O58" s="230" t="str">
        <f>IF(ISNA(VLOOKUP(C58,'陸上3（リレー申込書）'!$B$38:$AE$61,9,FALSE)),"",VLOOKUP(C58,'陸上3（リレー申込書）'!$B$38:$AE$61,9,FALSE))</f>
        <v/>
      </c>
    </row>
    <row r="59" spans="2:17" ht="15" customHeight="1">
      <c r="B59" s="212"/>
      <c r="C59" s="138">
        <v>31</v>
      </c>
      <c r="D59" s="183" t="str">
        <f>IF(基本入力!$I$17="","",基本入力!$I$17)</f>
        <v/>
      </c>
      <c r="E59" s="210" t="str">
        <f>IF(ISNA(VLOOKUP(C59,'陸上3（リレー申込書）'!$B$38:$AE$61,4,FALSE)),"",VLOOKUP(C59,'陸上3（リレー申込書）'!$B$38:$AE$61,4,FALSE))</f>
        <v/>
      </c>
      <c r="F59" s="199">
        <f>IF(ISNA(VLOOKUP(C59,'陸上3（リレー申込書）'!$B$38:$AE$61,5,FALSE)),"",VLOOKUP(C59,'陸上3（リレー申込書）'!$B$38:$AE$61,5,FALSE))</f>
        <v>0</v>
      </c>
      <c r="G59" s="210" t="str">
        <f>IF(ISNA(VLOOKUP(C59,'陸上3（リレー申込書）'!$B$38:$AE$61,6,FALSE)),"",VLOOKUP(C59,'陸上3（リレー申込書）'!$B$38:$AE$61,6,FALSE))</f>
        <v/>
      </c>
      <c r="H59" s="210" t="str">
        <f>IF(ISNA(VLOOKUP(C59,'陸上3（リレー申込書）'!$B$38:$AE$61,7,FALSE)),"",VLOOKUP(C59,'陸上3（リレー申込書）'!$B$38:$AE$61,7,FALSE))</f>
        <v/>
      </c>
      <c r="I59" s="199" t="str">
        <f>IF(ISNA(VLOOKUP(C59,'陸上3（リレー申込書）'!$B$38:$AE$61,8,FALSE)),"",VLOOKUP(C59,'陸上3（リレー申込書）'!$B$38:$AE$61,8,FALSE))</f>
        <v/>
      </c>
      <c r="J59" s="138" t="str">
        <f t="shared" si="1"/>
        <v/>
      </c>
      <c r="K59" s="200" t="str">
        <f>IF(Q59=0,"",Q59)</f>
        <v/>
      </c>
      <c r="L59" s="210" t="str">
        <f>IF(ISNA(VLOOKUP(C59,'陸上3（リレー申込書）'!$B$38:$AE$61,29,FALSE)),"",VLOOKUP(C59,'陸上3（リレー申込書）'!$B$38:$AE$61,29,FALSE))</f>
        <v/>
      </c>
      <c r="M59" s="210" t="str">
        <f>IF(ISNA(VLOOKUP(C59,'陸上3（リレー申込書）'!$B$38:$AE$61,30,FALSE)),"",VLOOKUP(C59,'陸上3（リレー申込書）'!$B$38:$AE$61,30,FALSE))</f>
        <v/>
      </c>
      <c r="O59" s="230" t="str">
        <f>IF(ISNA(VLOOKUP(C59,'陸上3（リレー申込書）'!$B$38:$AE$61,9,FALSE)),"",VLOOKUP(C59,'陸上3（リレー申込書）'!$B$38:$AE$61,9,FALSE))</f>
        <v/>
      </c>
      <c r="Q59" s="231">
        <f>IF(ISNA(VLOOKUP(C59,'陸上3（リレー申込書）'!$B$38:$AE$61,10,FALSE)),"",VLOOKUP(C59,'陸上3（リレー申込書）'!$B$38:$AE$61,10,FALSE))</f>
        <v>0</v>
      </c>
    </row>
    <row r="60" spans="2:17" ht="15" customHeight="1">
      <c r="B60" s="213" t="s">
        <v>359</v>
      </c>
      <c r="C60" s="134">
        <v>32</v>
      </c>
      <c r="D60" s="181" t="str">
        <f>IF(基本入力!$I$17="","",基本入力!$I$17)</f>
        <v/>
      </c>
      <c r="E60" s="157" t="str">
        <f>IF(ISNA(VLOOKUP(C60,'陸上3（リレー申込書）'!$B$38:$AE$61,4,FALSE)),"",VLOOKUP(C60,'陸上3（リレー申込書）'!$B$38:$AE$61,4,FALSE))</f>
        <v/>
      </c>
      <c r="F60" s="156">
        <f>IF(ISNA(VLOOKUP(C60,'陸上3（リレー申込書）'!$B$38:$AE$61,5,FALSE)),"",VLOOKUP(C60,'陸上3（リレー申込書）'!$B$38:$AE$61,5,FALSE))</f>
        <v>0</v>
      </c>
      <c r="G60" s="157" t="str">
        <f>IF(ISNA(VLOOKUP(C60,'陸上3（リレー申込書）'!$B$38:$AE$61,6,FALSE)),"",VLOOKUP(C60,'陸上3（リレー申込書）'!$B$38:$AE$61,6,FALSE))</f>
        <v/>
      </c>
      <c r="H60" s="157" t="str">
        <f>IF(ISNA(VLOOKUP(C60,'陸上3（リレー申込書）'!$B$38:$AE$61,7,FALSE)),"",VLOOKUP(C60,'陸上3（リレー申込書）'!$B$38:$AE$61,7,FALSE))</f>
        <v/>
      </c>
      <c r="I60" s="156" t="str">
        <f>IF(ISNA(VLOOKUP(C60,'陸上3（リレー申込書）'!$B$38:$AE$61,8,FALSE)),"",VLOOKUP(C60,'陸上3（リレー申込書）'!$B$38:$AE$61,8,FALSE))</f>
        <v/>
      </c>
      <c r="J60" s="134" t="str">
        <f t="shared" si="1"/>
        <v/>
      </c>
      <c r="K60" s="198" t="str">
        <f>IF(ISNA(VLOOKUP(C60,'陸上3（リレー申込書）'!$B$38:$AE$61,10,FALSE)),"",VLOOKUP(C60,'陸上3（リレー申込書）'!$B$38:$AE$61,10,FALSE))</f>
        <v/>
      </c>
      <c r="L60" s="157" t="str">
        <f>IF(ISNA(VLOOKUP(C60,'陸上3（リレー申込書）'!$B$38:$AE$61,29,FALSE)),"",VLOOKUP(C60,'陸上3（リレー申込書）'!$B$38:$AE$61,29,FALSE))</f>
        <v/>
      </c>
      <c r="M60" s="157" t="str">
        <f>IF(ISNA(VLOOKUP(C60,'陸上3（リレー申込書）'!$B$38:$AE$61,30,FALSE)),"",VLOOKUP(C60,'陸上3（リレー申込書）'!$B$38:$AE$61,30,FALSE))</f>
        <v/>
      </c>
      <c r="O60" s="230" t="str">
        <f>IF(ISNA(VLOOKUP(C60,'陸上3（リレー申込書）'!$B$38:$AE$61,9,FALSE)),"",VLOOKUP(C60,'陸上3（リレー申込書）'!$B$38:$AE$61,9,FALSE))</f>
        <v/>
      </c>
    </row>
    <row r="61" spans="2:17" ht="15" customHeight="1">
      <c r="B61" s="213" t="s">
        <v>357</v>
      </c>
      <c r="C61" s="134">
        <v>33</v>
      </c>
      <c r="D61" s="181" t="str">
        <f>IF(基本入力!$I$17="","",基本入力!$I$17)</f>
        <v/>
      </c>
      <c r="E61" s="157" t="str">
        <f>IF(ISNA(VLOOKUP(C61,'陸上3（リレー申込書）'!$B$38:$AE$61,4,FALSE)),"",VLOOKUP(C61,'陸上3（リレー申込書）'!$B$38:$AE$61,4,FALSE))</f>
        <v/>
      </c>
      <c r="F61" s="156">
        <f>IF(ISNA(VLOOKUP(C61,'陸上3（リレー申込書）'!$B$38:$AE$61,5,FALSE)),"",VLOOKUP(C61,'陸上3（リレー申込書）'!$B$38:$AE$61,5,FALSE))</f>
        <v>0</v>
      </c>
      <c r="G61" s="157" t="str">
        <f>IF(ISNA(VLOOKUP(C61,'陸上3（リレー申込書）'!$B$38:$AE$61,6,FALSE)),"",VLOOKUP(C61,'陸上3（リレー申込書）'!$B$38:$AE$61,6,FALSE))</f>
        <v/>
      </c>
      <c r="H61" s="157" t="str">
        <f>IF(ISNA(VLOOKUP(C61,'陸上3（リレー申込書）'!$B$38:$AE$61,7,FALSE)),"",VLOOKUP(C61,'陸上3（リレー申込書）'!$B$38:$AE$61,7,FALSE))</f>
        <v/>
      </c>
      <c r="I61" s="156" t="str">
        <f>IF(ISNA(VLOOKUP(C61,'陸上3（リレー申込書）'!$B$38:$AE$61,8,FALSE)),"",VLOOKUP(C61,'陸上3（リレー申込書）'!$B$38:$AE$61,8,FALSE))</f>
        <v/>
      </c>
      <c r="J61" s="134" t="str">
        <f t="shared" si="1"/>
        <v/>
      </c>
      <c r="K61" s="198" t="str">
        <f>IF(ISNA(VLOOKUP(C61,'陸上3（リレー申込書）'!$B$38:$AE$61,10,FALSE)),"",VLOOKUP(C61,'陸上3（リレー申込書）'!$B$38:$AE$61,10,FALSE))</f>
        <v/>
      </c>
      <c r="L61" s="157" t="str">
        <f>IF(ISNA(VLOOKUP(C61,'陸上3（リレー申込書）'!$B$38:$AE$61,29,FALSE)),"",VLOOKUP(C61,'陸上3（リレー申込書）'!$B$38:$AE$61,29,FALSE))</f>
        <v/>
      </c>
      <c r="M61" s="157" t="str">
        <f>IF(ISNA(VLOOKUP(C61,'陸上3（リレー申込書）'!$B$38:$AE$61,30,FALSE)),"",VLOOKUP(C61,'陸上3（リレー申込書）'!$B$38:$AE$61,30,FALSE))</f>
        <v/>
      </c>
      <c r="O61" s="230" t="str">
        <f>IF(ISNA(VLOOKUP(C61,'陸上3（リレー申込書）'!$B$38:$AE$61,9,FALSE)),"",VLOOKUP(C61,'陸上3（リレー申込書）'!$B$38:$AE$61,9,FALSE))</f>
        <v/>
      </c>
    </row>
    <row r="62" spans="2:17" ht="15" customHeight="1">
      <c r="B62" s="213" t="s">
        <v>25</v>
      </c>
      <c r="C62" s="134">
        <v>34</v>
      </c>
      <c r="D62" s="181" t="str">
        <f>IF(基本入力!$I$17="","",基本入力!$I$17)</f>
        <v/>
      </c>
      <c r="E62" s="157" t="str">
        <f>IF(ISNA(VLOOKUP(C62,'陸上3（リレー申込書）'!$B$38:$AE$61,4,FALSE)),"",VLOOKUP(C62,'陸上3（リレー申込書）'!$B$38:$AE$61,4,FALSE))</f>
        <v/>
      </c>
      <c r="F62" s="156">
        <f>IF(ISNA(VLOOKUP(C62,'陸上3（リレー申込書）'!$B$38:$AE$61,5,FALSE)),"",VLOOKUP(C62,'陸上3（リレー申込書）'!$B$38:$AE$61,5,FALSE))</f>
        <v>0</v>
      </c>
      <c r="G62" s="157" t="str">
        <f>IF(ISNA(VLOOKUP(C62,'陸上3（リレー申込書）'!$B$38:$AE$61,6,FALSE)),"",VLOOKUP(C62,'陸上3（リレー申込書）'!$B$38:$AE$61,6,FALSE))</f>
        <v/>
      </c>
      <c r="H62" s="157" t="str">
        <f>IF(ISNA(VLOOKUP(C62,'陸上3（リレー申込書）'!$B$38:$AE$61,7,FALSE)),"",VLOOKUP(C62,'陸上3（リレー申込書）'!$B$38:$AE$61,7,FALSE))</f>
        <v/>
      </c>
      <c r="I62" s="156" t="str">
        <f>IF(ISNA(VLOOKUP(C62,'陸上3（リレー申込書）'!$B$38:$AE$61,8,FALSE)),"",VLOOKUP(C62,'陸上3（リレー申込書）'!$B$38:$AE$61,8,FALSE))</f>
        <v/>
      </c>
      <c r="J62" s="134" t="str">
        <f t="shared" si="1"/>
        <v/>
      </c>
      <c r="K62" s="198" t="str">
        <f>IF(ISNA(VLOOKUP(C62,'陸上3（リレー申込書）'!$B$38:$AE$61,10,FALSE)),"",VLOOKUP(C62,'陸上3（リレー申込書）'!$B$38:$AE$61,10,FALSE))</f>
        <v/>
      </c>
      <c r="L62" s="157" t="str">
        <f>IF(ISNA(VLOOKUP(C62,'陸上3（リレー申込書）'!$B$38:$AE$61,29,FALSE)),"",VLOOKUP(C62,'陸上3（リレー申込書）'!$B$38:$AE$61,29,FALSE))</f>
        <v/>
      </c>
      <c r="M62" s="157" t="str">
        <f>IF(ISNA(VLOOKUP(C62,'陸上3（リレー申込書）'!$B$38:$AE$61,30,FALSE)),"",VLOOKUP(C62,'陸上3（リレー申込書）'!$B$38:$AE$61,30,FALSE))</f>
        <v/>
      </c>
      <c r="O62" s="230" t="str">
        <f>IF(ISNA(VLOOKUP(C62,'陸上3（リレー申込書）'!$B$38:$AE$61,9,FALSE)),"",VLOOKUP(C62,'陸上3（リレー申込書）'!$B$38:$AE$61,9,FALSE))</f>
        <v/>
      </c>
    </row>
    <row r="63" spans="2:17" ht="15" customHeight="1">
      <c r="B63" s="213" t="s">
        <v>358</v>
      </c>
      <c r="C63" s="134">
        <v>35</v>
      </c>
      <c r="D63" s="181" t="str">
        <f>IF(基本入力!$I$17="","",基本入力!$I$17)</f>
        <v/>
      </c>
      <c r="E63" s="157" t="str">
        <f>IF(ISNA(VLOOKUP(C63,'陸上3（リレー申込書）'!$B$38:$AE$61,4,FALSE)),"",VLOOKUP(C63,'陸上3（リレー申込書）'!$B$38:$AE$61,4,FALSE))</f>
        <v/>
      </c>
      <c r="F63" s="156">
        <f>IF(ISNA(VLOOKUP(C63,'陸上3（リレー申込書）'!$B$38:$AE$61,5,FALSE)),"",VLOOKUP(C63,'陸上3（リレー申込書）'!$B$38:$AE$61,5,FALSE))</f>
        <v>0</v>
      </c>
      <c r="G63" s="157" t="str">
        <f>IF(ISNA(VLOOKUP(C63,'陸上3（リレー申込書）'!$B$38:$AE$61,6,FALSE)),"",VLOOKUP(C63,'陸上3（リレー申込書）'!$B$38:$AE$61,6,FALSE))</f>
        <v/>
      </c>
      <c r="H63" s="157" t="str">
        <f>IF(ISNA(VLOOKUP(C63,'陸上3（リレー申込書）'!$B$38:$AE$61,7,FALSE)),"",VLOOKUP(C63,'陸上3（リレー申込書）'!$B$38:$AE$61,7,FALSE))</f>
        <v/>
      </c>
      <c r="I63" s="156" t="str">
        <f>IF(ISNA(VLOOKUP(C63,'陸上3（リレー申込書）'!$B$38:$AE$61,8,FALSE)),"",VLOOKUP(C63,'陸上3（リレー申込書）'!$B$38:$AE$61,8,FALSE))</f>
        <v/>
      </c>
      <c r="J63" s="134" t="str">
        <f t="shared" si="1"/>
        <v/>
      </c>
      <c r="K63" s="198" t="str">
        <f>IF(ISNA(VLOOKUP(C63,'陸上3（リレー申込書）'!$B$38:$AE$61,10,FALSE)),"",VLOOKUP(C63,'陸上3（リレー申込書）'!$B$38:$AE$61,10,FALSE))</f>
        <v/>
      </c>
      <c r="L63" s="157" t="str">
        <f>IF(ISNA(VLOOKUP(C63,'陸上3（リレー申込書）'!$B$38:$AE$61,29,FALSE)),"",VLOOKUP(C63,'陸上3（リレー申込書）'!$B$38:$AE$61,29,FALSE))</f>
        <v/>
      </c>
      <c r="M63" s="157" t="str">
        <f>IF(ISNA(VLOOKUP(C63,'陸上3（リレー申込書）'!$B$38:$AE$61,30,FALSE)),"",VLOOKUP(C63,'陸上3（リレー申込書）'!$B$38:$AE$61,30,FALSE))</f>
        <v/>
      </c>
      <c r="O63" s="230" t="str">
        <f>IF(ISNA(VLOOKUP(C63,'陸上3（リレー申込書）'!$B$38:$AE$61,9,FALSE)),"",VLOOKUP(C63,'陸上3（リレー申込書）'!$B$38:$AE$61,9,FALSE))</f>
        <v/>
      </c>
    </row>
    <row r="64" spans="2:17" ht="15" customHeight="1" thickBot="1">
      <c r="B64" s="214"/>
      <c r="C64" s="139">
        <v>36</v>
      </c>
      <c r="D64" s="182" t="str">
        <f>IF(基本入力!$I$17="","",基本入力!$I$17)</f>
        <v/>
      </c>
      <c r="E64" s="209" t="str">
        <f>IF(ISNA(VLOOKUP(C64,'陸上3（リレー申込書）'!$B$38:$AE$61,4,FALSE)),"",VLOOKUP(C64,'陸上3（リレー申込書）'!$B$38:$AE$61,4,FALSE))</f>
        <v/>
      </c>
      <c r="F64" s="201">
        <f>IF(ISNA(VLOOKUP(C64,'陸上3（リレー申込書）'!$B$38:$AE$61,5,FALSE)),"",VLOOKUP(C64,'陸上3（リレー申込書）'!$B$38:$AE$61,5,FALSE))</f>
        <v>0</v>
      </c>
      <c r="G64" s="209" t="str">
        <f>IF(ISNA(VLOOKUP(C64,'陸上3（リレー申込書）'!$B$38:$AE$61,6,FALSE)),"",VLOOKUP(C64,'陸上3（リレー申込書）'!$B$38:$AE$61,6,FALSE))</f>
        <v/>
      </c>
      <c r="H64" s="209" t="str">
        <f>IF(ISNA(VLOOKUP(C64,'陸上3（リレー申込書）'!$B$38:$AE$61,7,FALSE)),"",VLOOKUP(C64,'陸上3（リレー申込書）'!$B$38:$AE$61,7,FALSE))</f>
        <v/>
      </c>
      <c r="I64" s="201" t="str">
        <f>IF(ISNA(VLOOKUP(C64,'陸上3（リレー申込書）'!$B$38:$AE$61,8,FALSE)),"",VLOOKUP(C64,'陸上3（リレー申込書）'!$B$38:$AE$61,8,FALSE))</f>
        <v/>
      </c>
      <c r="J64" s="139" t="str">
        <f t="shared" si="1"/>
        <v/>
      </c>
      <c r="K64" s="202" t="str">
        <f>IF(ISNA(VLOOKUP(C64,'陸上3（リレー申込書）'!$B$38:$AE$61,10,FALSE)),"",VLOOKUP(C64,'陸上3（リレー申込書）'!$B$38:$AE$61,10,FALSE))</f>
        <v/>
      </c>
      <c r="L64" s="209" t="str">
        <f>IF(ISNA(VLOOKUP(C64,'陸上3（リレー申込書）'!$B$38:$AE$61,29,FALSE)),"",VLOOKUP(C64,'陸上3（リレー申込書）'!$B$38:$AE$61,29,FALSE))</f>
        <v/>
      </c>
      <c r="M64" s="209" t="str">
        <f>IF(ISNA(VLOOKUP(C64,'陸上3（リレー申込書）'!$B$38:$AE$61,30,FALSE)),"",VLOOKUP(C64,'陸上3（リレー申込書）'!$B$38:$AE$61,30,FALSE))</f>
        <v/>
      </c>
      <c r="O64" s="230" t="str">
        <f>IF(ISNA(VLOOKUP(C64,'陸上3（リレー申込書）'!$B$38:$AE$61,9,FALSE)),"",VLOOKUP(C64,'陸上3（リレー申込書）'!$B$38:$AE$61,9,FALSE))</f>
        <v/>
      </c>
    </row>
    <row r="65" spans="2:17" ht="15" customHeight="1">
      <c r="B65" s="212"/>
      <c r="C65" s="138">
        <v>41</v>
      </c>
      <c r="D65" s="184" t="str">
        <f>IF(基本入力!$I$17="","",基本入力!$I$17)</f>
        <v/>
      </c>
      <c r="E65" s="210" t="str">
        <f>IF(ISNA(VLOOKUP(C65,'陸上3（リレー申込書）'!$L$38:$AL$61,4,FALSE)),"",VLOOKUP(C65,'陸上3（リレー申込書）'!$L$38:$AL$61,4,FALSE))</f>
        <v/>
      </c>
      <c r="F65" s="199">
        <f>IF(ISNA(VLOOKUP(C65,'陸上3（リレー申込書）'!$L$38:$AL$61,5,FALSE)),"",VLOOKUP(C65,'陸上3（リレー申込書）'!$L$38:$AL$61,5,FALSE))</f>
        <v>0</v>
      </c>
      <c r="G65" s="210" t="str">
        <f>IF(ISNA(VLOOKUP(C65,'陸上3（リレー申込書）'!$L$38:$AL$61,6,FALSE)),"",VLOOKUP(C65,'陸上3（リレー申込書）'!$L$38:$AL$61,6,FALSE))</f>
        <v/>
      </c>
      <c r="H65" s="210" t="str">
        <f>IF(ISNA(VLOOKUP(C65,'陸上3（リレー申込書）'!$L$38:$AL$61,7,FALSE)),"",VLOOKUP(C65,'陸上3（リレー申込書）'!$L$38:$AL$61,7,FALSE))</f>
        <v/>
      </c>
      <c r="I65" s="199" t="str">
        <f>IF(ISNA(VLOOKUP(C65,'陸上3（リレー申込書）'!$L$38:$AL$61,8,FALSE)),"",VLOOKUP(C65,'陸上3（リレー申込書）'!$L$38:$AL$61,8,FALSE))</f>
        <v/>
      </c>
      <c r="J65" s="138" t="str">
        <f t="shared" si="1"/>
        <v/>
      </c>
      <c r="K65" s="200" t="str">
        <f>IF(Q65=0,"",Q65)</f>
        <v/>
      </c>
      <c r="L65" s="210" t="str">
        <f>IF(ISNA(VLOOKUP(C65,'陸上3（リレー申込書）'!$L$38:$AL$61,26,FALSE)),"",VLOOKUP(C65,'陸上3（リレー申込書）'!$L$38:$AL$61,26,FALSE))</f>
        <v/>
      </c>
      <c r="M65" s="210" t="str">
        <f>IF(ISNA(VLOOKUP(C65,'陸上3（リレー申込書）'!$L$38:$AL$61,27,FALSE)),"",VLOOKUP(C65,'陸上3（リレー申込書）'!$L$38:$AL$61,27,FALSE))</f>
        <v/>
      </c>
      <c r="O65" s="230" t="str">
        <f>IF(ISNA(VLOOKUP(C65,'陸上3（リレー申込書）'!$L$38:$AL$61,9,FALSE)),"",VLOOKUP(C65,'陸上3（リレー申込書）'!$L$38:$AL$61,9,FALSE))</f>
        <v/>
      </c>
      <c r="Q65" s="231">
        <f>IF(ISNA(VLOOKUP(C65,'陸上3（リレー申込書）'!$L$38:$AL$61,10,FALSE)),"",VLOOKUP(C65,'陸上3（リレー申込書）'!$L$38:$AL$61,10,FALSE))</f>
        <v>0</v>
      </c>
    </row>
    <row r="66" spans="2:17" ht="15" customHeight="1">
      <c r="B66" s="213" t="s">
        <v>359</v>
      </c>
      <c r="C66" s="134">
        <v>42</v>
      </c>
      <c r="D66" s="185" t="str">
        <f>IF(基本入力!$I$17="","",基本入力!$I$17)</f>
        <v/>
      </c>
      <c r="E66" s="210" t="str">
        <f>IF(ISNA(VLOOKUP(C66,'陸上3（リレー申込書）'!$L$38:$AL$61,4,FALSE)),"",VLOOKUP(C66,'陸上3（リレー申込書）'!$L$38:$AL$61,4,FALSE))</f>
        <v/>
      </c>
      <c r="F66" s="199">
        <f>IF(ISNA(VLOOKUP(C66,'陸上3（リレー申込書）'!$L$38:$AL$61,5,FALSE)),"",VLOOKUP(C66,'陸上3（リレー申込書）'!$L$38:$AL$61,5,FALSE))</f>
        <v>0</v>
      </c>
      <c r="G66" s="210" t="str">
        <f>IF(ISNA(VLOOKUP(C66,'陸上3（リレー申込書）'!$L$38:$AL$61,6,FALSE)),"",VLOOKUP(C66,'陸上3（リレー申込書）'!$L$38:$AL$61,6,FALSE))</f>
        <v/>
      </c>
      <c r="H66" s="210" t="str">
        <f>IF(ISNA(VLOOKUP(C66,'陸上3（リレー申込書）'!$L$38:$AL$61,7,FALSE)),"",VLOOKUP(C66,'陸上3（リレー申込書）'!$L$38:$AL$61,7,FALSE))</f>
        <v/>
      </c>
      <c r="I66" s="199" t="str">
        <f>IF(ISNA(VLOOKUP(C66,'陸上3（リレー申込書）'!$L$38:$AL$61,8,FALSE)),"",VLOOKUP(C66,'陸上3（リレー申込書）'!$L$38:$AL$61,8,FALSE))</f>
        <v/>
      </c>
      <c r="J66" s="134" t="str">
        <f t="shared" si="1"/>
        <v/>
      </c>
      <c r="K66" s="200" t="str">
        <f>IF(ISNA(VLOOKUP(C66,'陸上3（リレー申込書）'!$L$38:$AL$61,10,FALSE)),"",VLOOKUP(C66,'陸上3（リレー申込書）'!$L$38:$AL$61,10,FALSE))</f>
        <v/>
      </c>
      <c r="L66" s="210" t="str">
        <f>IF(ISNA(VLOOKUP(C66,'陸上3（リレー申込書）'!$L$38:$AL$61,26,FALSE)),"",VLOOKUP(C66,'陸上3（リレー申込書）'!$L$38:$AL$61,26,FALSE))</f>
        <v/>
      </c>
      <c r="M66" s="210" t="str">
        <f>IF(ISNA(VLOOKUP(C66,'陸上3（リレー申込書）'!$L$38:$AL$61,27,FALSE)),"",VLOOKUP(C66,'陸上3（リレー申込書）'!$L$38:$AL$61,27,FALSE))</f>
        <v/>
      </c>
      <c r="O66" s="230" t="str">
        <f>IF(ISNA(VLOOKUP(C66,'陸上3（リレー申込書）'!$L$38:$AL$61,9,FALSE)),"",VLOOKUP(C66,'陸上3（リレー申込書）'!$L$38:$AL$61,9,FALSE))</f>
        <v/>
      </c>
    </row>
    <row r="67" spans="2:17" ht="15" customHeight="1">
      <c r="B67" s="213" t="s">
        <v>357</v>
      </c>
      <c r="C67" s="134">
        <v>43</v>
      </c>
      <c r="D67" s="185" t="str">
        <f>IF(基本入力!$I$17="","",基本入力!$I$17)</f>
        <v/>
      </c>
      <c r="E67" s="210" t="str">
        <f>IF(ISNA(VLOOKUP(C67,'陸上3（リレー申込書）'!$L$38:$AL$61,4,FALSE)),"",VLOOKUP(C67,'陸上3（リレー申込書）'!$L$38:$AL$61,4,FALSE))</f>
        <v/>
      </c>
      <c r="F67" s="199">
        <f>IF(ISNA(VLOOKUP(C67,'陸上3（リレー申込書）'!$L$38:$AL$61,5,FALSE)),"",VLOOKUP(C67,'陸上3（リレー申込書）'!$L$38:$AL$61,5,FALSE))</f>
        <v>0</v>
      </c>
      <c r="G67" s="210" t="str">
        <f>IF(ISNA(VLOOKUP(C67,'陸上3（リレー申込書）'!$L$38:$AL$61,6,FALSE)),"",VLOOKUP(C67,'陸上3（リレー申込書）'!$L$38:$AL$61,6,FALSE))</f>
        <v/>
      </c>
      <c r="H67" s="210" t="str">
        <f>IF(ISNA(VLOOKUP(C67,'陸上3（リレー申込書）'!$L$38:$AL$61,7,FALSE)),"",VLOOKUP(C67,'陸上3（リレー申込書）'!$L$38:$AL$61,7,FALSE))</f>
        <v/>
      </c>
      <c r="I67" s="199" t="str">
        <f>IF(ISNA(VLOOKUP(C67,'陸上3（リレー申込書）'!$L$38:$AL$61,8,FALSE)),"",VLOOKUP(C67,'陸上3（リレー申込書）'!$L$38:$AL$61,8,FALSE))</f>
        <v/>
      </c>
      <c r="J67" s="134" t="str">
        <f t="shared" si="1"/>
        <v/>
      </c>
      <c r="K67" s="200" t="str">
        <f>IF(ISNA(VLOOKUP(C67,'陸上3（リレー申込書）'!$L$38:$AL$61,10,FALSE)),"",VLOOKUP(C67,'陸上3（リレー申込書）'!$L$38:$AL$61,10,FALSE))</f>
        <v/>
      </c>
      <c r="L67" s="210" t="str">
        <f>IF(ISNA(VLOOKUP(C67,'陸上3（リレー申込書）'!$L$38:$AL$61,26,FALSE)),"",VLOOKUP(C67,'陸上3（リレー申込書）'!$L$38:$AL$61,26,FALSE))</f>
        <v/>
      </c>
      <c r="M67" s="210" t="str">
        <f>IF(ISNA(VLOOKUP(C67,'陸上3（リレー申込書）'!$L$38:$AL$61,27,FALSE)),"",VLOOKUP(C67,'陸上3（リレー申込書）'!$L$38:$AL$61,27,FALSE))</f>
        <v/>
      </c>
      <c r="O67" s="230" t="str">
        <f>IF(ISNA(VLOOKUP(C67,'陸上3（リレー申込書）'!$L$38:$AL$61,9,FALSE)),"",VLOOKUP(C67,'陸上3（リレー申込書）'!$L$38:$AL$61,9,FALSE))</f>
        <v/>
      </c>
    </row>
    <row r="68" spans="2:17" ht="15" customHeight="1">
      <c r="B68" s="213" t="s">
        <v>26</v>
      </c>
      <c r="C68" s="134">
        <v>44</v>
      </c>
      <c r="D68" s="185" t="str">
        <f>IF(基本入力!$I$17="","",基本入力!$I$17)</f>
        <v/>
      </c>
      <c r="E68" s="210" t="str">
        <f>IF(ISNA(VLOOKUP(C68,'陸上3（リレー申込書）'!$L$38:$AL$61,4,FALSE)),"",VLOOKUP(C68,'陸上3（リレー申込書）'!$L$38:$AL$61,4,FALSE))</f>
        <v/>
      </c>
      <c r="F68" s="199">
        <f>IF(ISNA(VLOOKUP(C68,'陸上3（リレー申込書）'!$L$38:$AL$61,5,FALSE)),"",VLOOKUP(C68,'陸上3（リレー申込書）'!$L$38:$AL$61,5,FALSE))</f>
        <v>0</v>
      </c>
      <c r="G68" s="210" t="str">
        <f>IF(ISNA(VLOOKUP(C68,'陸上3（リレー申込書）'!$L$38:$AL$61,6,FALSE)),"",VLOOKUP(C68,'陸上3（リレー申込書）'!$L$38:$AL$61,6,FALSE))</f>
        <v/>
      </c>
      <c r="H68" s="210" t="str">
        <f>IF(ISNA(VLOOKUP(C68,'陸上3（リレー申込書）'!$L$38:$AL$61,7,FALSE)),"",VLOOKUP(C68,'陸上3（リレー申込書）'!$L$38:$AL$61,7,FALSE))</f>
        <v/>
      </c>
      <c r="I68" s="199" t="str">
        <f>IF(ISNA(VLOOKUP(C68,'陸上3（リレー申込書）'!$L$38:$AL$61,8,FALSE)),"",VLOOKUP(C68,'陸上3（リレー申込書）'!$L$38:$AL$61,8,FALSE))</f>
        <v/>
      </c>
      <c r="J68" s="134" t="str">
        <f t="shared" si="1"/>
        <v/>
      </c>
      <c r="K68" s="200" t="str">
        <f>IF(ISNA(VLOOKUP(C68,'陸上3（リレー申込書）'!$L$38:$AL$61,10,FALSE)),"",VLOOKUP(C68,'陸上3（リレー申込書）'!$L$38:$AL$61,10,FALSE))</f>
        <v/>
      </c>
      <c r="L68" s="210" t="str">
        <f>IF(ISNA(VLOOKUP(C68,'陸上3（リレー申込書）'!$L$38:$AL$61,26,FALSE)),"",VLOOKUP(C68,'陸上3（リレー申込書）'!$L$38:$AL$61,26,FALSE))</f>
        <v/>
      </c>
      <c r="M68" s="210" t="str">
        <f>IF(ISNA(VLOOKUP(C68,'陸上3（リレー申込書）'!$L$38:$AL$61,27,FALSE)),"",VLOOKUP(C68,'陸上3（リレー申込書）'!$L$38:$AL$61,27,FALSE))</f>
        <v/>
      </c>
      <c r="O68" s="230" t="str">
        <f>IF(ISNA(VLOOKUP(C68,'陸上3（リレー申込書）'!$L$38:$AL$61,9,FALSE)),"",VLOOKUP(C68,'陸上3（リレー申込書）'!$L$38:$AL$61,9,FALSE))</f>
        <v/>
      </c>
    </row>
    <row r="69" spans="2:17" ht="15" customHeight="1">
      <c r="B69" s="213" t="s">
        <v>358</v>
      </c>
      <c r="C69" s="134">
        <v>45</v>
      </c>
      <c r="D69" s="185" t="str">
        <f>IF(基本入力!$I$17="","",基本入力!$I$17)</f>
        <v/>
      </c>
      <c r="E69" s="210" t="str">
        <f>IF(ISNA(VLOOKUP(C69,'陸上3（リレー申込書）'!$L$38:$AL$61,4,FALSE)),"",VLOOKUP(C69,'陸上3（リレー申込書）'!$L$38:$AL$61,4,FALSE))</f>
        <v/>
      </c>
      <c r="F69" s="199">
        <f>IF(ISNA(VLOOKUP(C69,'陸上3（リレー申込書）'!$L$38:$AL$61,5,FALSE)),"",VLOOKUP(C69,'陸上3（リレー申込書）'!$L$38:$AL$61,5,FALSE))</f>
        <v>0</v>
      </c>
      <c r="G69" s="210" t="str">
        <f>IF(ISNA(VLOOKUP(C69,'陸上3（リレー申込書）'!$L$38:$AL$61,6,FALSE)),"",VLOOKUP(C69,'陸上3（リレー申込書）'!$L$38:$AL$61,6,FALSE))</f>
        <v/>
      </c>
      <c r="H69" s="210" t="str">
        <f>IF(ISNA(VLOOKUP(C69,'陸上3（リレー申込書）'!$L$38:$AL$61,7,FALSE)),"",VLOOKUP(C69,'陸上3（リレー申込書）'!$L$38:$AL$61,7,FALSE))</f>
        <v/>
      </c>
      <c r="I69" s="199" t="str">
        <f>IF(ISNA(VLOOKUP(C69,'陸上3（リレー申込書）'!$L$38:$AL$61,8,FALSE)),"",VLOOKUP(C69,'陸上3（リレー申込書）'!$L$38:$AL$61,8,FALSE))</f>
        <v/>
      </c>
      <c r="J69" s="134" t="str">
        <f t="shared" si="1"/>
        <v/>
      </c>
      <c r="K69" s="200" t="str">
        <f>IF(ISNA(VLOOKUP(C69,'陸上3（リレー申込書）'!$L$38:$AL$61,10,FALSE)),"",VLOOKUP(C69,'陸上3（リレー申込書）'!$L$38:$AL$61,10,FALSE))</f>
        <v/>
      </c>
      <c r="L69" s="210" t="str">
        <f>IF(ISNA(VLOOKUP(C69,'陸上3（リレー申込書）'!$L$38:$AL$61,26,FALSE)),"",VLOOKUP(C69,'陸上3（リレー申込書）'!$L$38:$AL$61,26,FALSE))</f>
        <v/>
      </c>
      <c r="M69" s="210" t="str">
        <f>IF(ISNA(VLOOKUP(C69,'陸上3（リレー申込書）'!$L$38:$AL$61,27,FALSE)),"",VLOOKUP(C69,'陸上3（リレー申込書）'!$L$38:$AL$61,27,FALSE))</f>
        <v/>
      </c>
      <c r="O69" s="230" t="str">
        <f>IF(ISNA(VLOOKUP(C69,'陸上3（リレー申込書）'!$L$38:$AL$61,9,FALSE)),"",VLOOKUP(C69,'陸上3（リレー申込書）'!$L$38:$AL$61,9,FALSE))</f>
        <v/>
      </c>
    </row>
    <row r="70" spans="2:17" ht="15" customHeight="1" thickBot="1">
      <c r="B70" s="214"/>
      <c r="C70" s="139">
        <v>46</v>
      </c>
      <c r="D70" s="186" t="str">
        <f>IF(基本入力!$I$17="","",基本入力!$I$17)</f>
        <v/>
      </c>
      <c r="E70" s="209" t="str">
        <f>IF(ISNA(VLOOKUP(C70,'陸上3（リレー申込書）'!$L$38:$AL$61,4,FALSE)),"",VLOOKUP(C70,'陸上3（リレー申込書）'!$L$38:$AL$61,4,FALSE))</f>
        <v/>
      </c>
      <c r="F70" s="201">
        <f>IF(ISNA(VLOOKUP(C70,'陸上3（リレー申込書）'!$L$38:$AL$61,5,FALSE)),"",VLOOKUP(C70,'陸上3（リレー申込書）'!$L$38:$AL$61,5,FALSE))</f>
        <v>0</v>
      </c>
      <c r="G70" s="209" t="str">
        <f>IF(ISNA(VLOOKUP(C70,'陸上3（リレー申込書）'!$L$38:$AL$61,6,FALSE)),"",VLOOKUP(C70,'陸上3（リレー申込書）'!$L$38:$AL$61,6,FALSE))</f>
        <v/>
      </c>
      <c r="H70" s="209" t="str">
        <f>IF(ISNA(VLOOKUP(C70,'陸上3（リレー申込書）'!$L$38:$AL$61,7,FALSE)),"",VLOOKUP(C70,'陸上3（リレー申込書）'!$L$38:$AL$61,7,FALSE))</f>
        <v/>
      </c>
      <c r="I70" s="201" t="str">
        <f>IF(ISNA(VLOOKUP(C70,'陸上3（リレー申込書）'!$L$38:$AL$61,8,FALSE)),"",VLOOKUP(C70,'陸上3（リレー申込書）'!$L$38:$AL$61,8,FALSE))</f>
        <v/>
      </c>
      <c r="J70" s="139" t="str">
        <f t="shared" si="1"/>
        <v/>
      </c>
      <c r="K70" s="202" t="str">
        <f>IF(ISNA(VLOOKUP(C70,'陸上3（リレー申込書）'!$L$38:$AL$61,10,FALSE)),"",VLOOKUP(C70,'陸上3（リレー申込書）'!$L$38:$AL$61,10,FALSE))</f>
        <v/>
      </c>
      <c r="L70" s="209" t="str">
        <f>IF(ISNA(VLOOKUP(C70,'陸上3（リレー申込書）'!$L$38:$AL$61,26,FALSE)),"",VLOOKUP(C70,'陸上3（リレー申込書）'!$L$38:$AL$61,26,FALSE))</f>
        <v/>
      </c>
      <c r="M70" s="209" t="str">
        <f>IF(ISNA(VLOOKUP(C70,'陸上3（リレー申込書）'!$L$38:$AL$61,27,FALSE)),"",VLOOKUP(C70,'陸上3（リレー申込書）'!$L$38:$AL$61,27,FALSE))</f>
        <v/>
      </c>
      <c r="O70" s="230" t="str">
        <f>IF(ISNA(VLOOKUP(C70,'陸上3（リレー申込書）'!$L$38:$AL$61,9,FALSE)),"",VLOOKUP(C70,'陸上3（リレー申込書）'!$L$38:$AL$61,9,FALSE))</f>
        <v/>
      </c>
    </row>
    <row r="71" spans="2:17" ht="15" customHeight="1">
      <c r="B71" s="212"/>
      <c r="C71" s="138">
        <v>51</v>
      </c>
      <c r="D71" s="184" t="str">
        <f>IF(基本入力!$I$17="","",基本入力!$I$17)</f>
        <v/>
      </c>
      <c r="E71" s="210" t="str">
        <f>IF(ISNA(VLOOKUP(C71,'陸上3（リレー申込書）'!$L$38:$AL$61,4,FALSE)),"",VLOOKUP(C71,'陸上3（リレー申込書）'!$L$38:$AL$61,4,FALSE))</f>
        <v/>
      </c>
      <c r="F71" s="199">
        <f>IF(ISNA(VLOOKUP(C71,'陸上3（リレー申込書）'!$L$38:$AL$61,5,FALSE)),"",VLOOKUP(C71,'陸上3（リレー申込書）'!$L$38:$AL$61,5,FALSE))</f>
        <v>0</v>
      </c>
      <c r="G71" s="210" t="str">
        <f>IF(ISNA(VLOOKUP(C71,'陸上3（リレー申込書）'!$L$38:$AL$61,6,FALSE)),"",VLOOKUP(C71,'陸上3（リレー申込書）'!$L$38:$AL$61,6,FALSE))</f>
        <v/>
      </c>
      <c r="H71" s="210" t="str">
        <f>IF(ISNA(VLOOKUP(C71,'陸上3（リレー申込書）'!$L$38:$AL$61,7,FALSE)),"",VLOOKUP(C71,'陸上3（リレー申込書）'!$L$38:$AL$61,7,FALSE))</f>
        <v/>
      </c>
      <c r="I71" s="199" t="str">
        <f>IF(ISNA(VLOOKUP(C71,'陸上3（リレー申込書）'!$L$38:$AL$61,8,FALSE)),"",VLOOKUP(C71,'陸上3（リレー申込書）'!$L$38:$AL$61,8,FALSE))</f>
        <v/>
      </c>
      <c r="J71" s="138" t="str">
        <f t="shared" si="1"/>
        <v/>
      </c>
      <c r="K71" s="200" t="str">
        <f>IF(Q71=0,"",Q71)</f>
        <v/>
      </c>
      <c r="L71" s="210" t="str">
        <f>IF(ISNA(VLOOKUP(C71,'陸上3（リレー申込書）'!$L$38:$AL$61,26,FALSE)),"",VLOOKUP(C71,'陸上3（リレー申込書）'!$L$38:$AL$61,26,FALSE))</f>
        <v/>
      </c>
      <c r="M71" s="210" t="str">
        <f>IF(ISNA(VLOOKUP(C71,'陸上3（リレー申込書）'!$L$38:$AL$61,27,FALSE)),"",VLOOKUP(C71,'陸上3（リレー申込書）'!$L$38:$AL$61,27,FALSE))</f>
        <v/>
      </c>
      <c r="O71" s="230" t="str">
        <f>IF(ISNA(VLOOKUP(C71,'陸上3（リレー申込書）'!$L$38:$AL$61,9,FALSE)),"",VLOOKUP(C71,'陸上3（リレー申込書）'!$L$38:$AL$61,9,FALSE))</f>
        <v/>
      </c>
      <c r="Q71" s="231">
        <f>IF(ISNA(VLOOKUP(C71,'陸上3（リレー申込書）'!$L$38:$AL$61,10,FALSE)),"",VLOOKUP(C71,'陸上3（リレー申込書）'!$L$38:$AL$61,10,FALSE))</f>
        <v>0</v>
      </c>
    </row>
    <row r="72" spans="2:17" ht="15" customHeight="1">
      <c r="B72" s="213" t="s">
        <v>359</v>
      </c>
      <c r="C72" s="134">
        <v>52</v>
      </c>
      <c r="D72" s="185" t="str">
        <f>IF(基本入力!$I$17="","",基本入力!$I$17)</f>
        <v/>
      </c>
      <c r="E72" s="210" t="str">
        <f>IF(ISNA(VLOOKUP(C72,'陸上3（リレー申込書）'!$L$38:$AL$61,4,FALSE)),"",VLOOKUP(C72,'陸上3（リレー申込書）'!$L$38:$AL$61,4,FALSE))</f>
        <v/>
      </c>
      <c r="F72" s="199">
        <f>IF(ISNA(VLOOKUP(C72,'陸上3（リレー申込書）'!$L$38:$AL$61,5,FALSE)),"",VLOOKUP(C72,'陸上3（リレー申込書）'!$L$38:$AL$61,5,FALSE))</f>
        <v>0</v>
      </c>
      <c r="G72" s="210" t="str">
        <f>IF(ISNA(VLOOKUP(C72,'陸上3（リレー申込書）'!$L$38:$AL$61,6,FALSE)),"",VLOOKUP(C72,'陸上3（リレー申込書）'!$L$38:$AL$61,6,FALSE))</f>
        <v/>
      </c>
      <c r="H72" s="210" t="str">
        <f>IF(ISNA(VLOOKUP(C72,'陸上3（リレー申込書）'!$L$38:$AL$61,7,FALSE)),"",VLOOKUP(C72,'陸上3（リレー申込書）'!$L$38:$AL$61,7,FALSE))</f>
        <v/>
      </c>
      <c r="I72" s="199" t="str">
        <f>IF(ISNA(VLOOKUP(C72,'陸上3（リレー申込書）'!$L$38:$AL$61,8,FALSE)),"",VLOOKUP(C72,'陸上3（リレー申込書）'!$L$38:$AL$61,8,FALSE))</f>
        <v/>
      </c>
      <c r="J72" s="134" t="str">
        <f t="shared" si="1"/>
        <v/>
      </c>
      <c r="K72" s="200" t="str">
        <f>IF(ISNA(VLOOKUP(C72,'陸上3（リレー申込書）'!$L$38:$AL$61,10,FALSE)),"",VLOOKUP(C72,'陸上3（リレー申込書）'!$L$38:$AL$61,10,FALSE))</f>
        <v/>
      </c>
      <c r="L72" s="210" t="str">
        <f>IF(ISNA(VLOOKUP(C72,'陸上3（リレー申込書）'!$L$38:$AL$61,26,FALSE)),"",VLOOKUP(C72,'陸上3（リレー申込書）'!$L$38:$AL$61,26,FALSE))</f>
        <v/>
      </c>
      <c r="M72" s="210" t="str">
        <f>IF(ISNA(VLOOKUP(C72,'陸上3（リレー申込書）'!$L$38:$AL$61,27,FALSE)),"",VLOOKUP(C72,'陸上3（リレー申込書）'!$L$38:$AL$61,27,FALSE))</f>
        <v/>
      </c>
      <c r="O72" s="230" t="str">
        <f>IF(ISNA(VLOOKUP(C72,'陸上3（リレー申込書）'!$L$38:$AL$61,9,FALSE)),"",VLOOKUP(C72,'陸上3（リレー申込書）'!$L$38:$AL$61,9,FALSE))</f>
        <v/>
      </c>
    </row>
    <row r="73" spans="2:17" ht="15" customHeight="1">
      <c r="B73" s="213" t="s">
        <v>357</v>
      </c>
      <c r="C73" s="134">
        <v>53</v>
      </c>
      <c r="D73" s="185" t="str">
        <f>IF(基本入力!$I$17="","",基本入力!$I$17)</f>
        <v/>
      </c>
      <c r="E73" s="210" t="str">
        <f>IF(ISNA(VLOOKUP(C73,'陸上3（リレー申込書）'!$L$38:$AL$61,4,FALSE)),"",VLOOKUP(C73,'陸上3（リレー申込書）'!$L$38:$AL$61,4,FALSE))</f>
        <v/>
      </c>
      <c r="F73" s="199">
        <f>IF(ISNA(VLOOKUP(C73,'陸上3（リレー申込書）'!$L$38:$AL$61,5,FALSE)),"",VLOOKUP(C73,'陸上3（リレー申込書）'!$L$38:$AL$61,5,FALSE))</f>
        <v>0</v>
      </c>
      <c r="G73" s="210" t="str">
        <f>IF(ISNA(VLOOKUP(C73,'陸上3（リレー申込書）'!$L$38:$AL$61,6,FALSE)),"",VLOOKUP(C73,'陸上3（リレー申込書）'!$L$38:$AL$61,6,FALSE))</f>
        <v/>
      </c>
      <c r="H73" s="210" t="str">
        <f>IF(ISNA(VLOOKUP(C73,'陸上3（リレー申込書）'!$L$38:$AL$61,7,FALSE)),"",VLOOKUP(C73,'陸上3（リレー申込書）'!$L$38:$AL$61,7,FALSE))</f>
        <v/>
      </c>
      <c r="I73" s="199" t="str">
        <f>IF(ISNA(VLOOKUP(C73,'陸上3（リレー申込書）'!$L$38:$AL$61,8,FALSE)),"",VLOOKUP(C73,'陸上3（リレー申込書）'!$L$38:$AL$61,8,FALSE))</f>
        <v/>
      </c>
      <c r="J73" s="134" t="str">
        <f t="shared" si="1"/>
        <v/>
      </c>
      <c r="K73" s="200" t="str">
        <f>IF(ISNA(VLOOKUP(C73,'陸上3（リレー申込書）'!$L$38:$AL$61,10,FALSE)),"",VLOOKUP(C73,'陸上3（リレー申込書）'!$L$38:$AL$61,10,FALSE))</f>
        <v/>
      </c>
      <c r="L73" s="210" t="str">
        <f>IF(ISNA(VLOOKUP(C73,'陸上3（リレー申込書）'!$L$38:$AL$61,26,FALSE)),"",VLOOKUP(C73,'陸上3（リレー申込書）'!$L$38:$AL$61,26,FALSE))</f>
        <v/>
      </c>
      <c r="M73" s="210" t="str">
        <f>IF(ISNA(VLOOKUP(C73,'陸上3（リレー申込書）'!$L$38:$AL$61,27,FALSE)),"",VLOOKUP(C73,'陸上3（リレー申込書）'!$L$38:$AL$61,27,FALSE))</f>
        <v/>
      </c>
      <c r="O73" s="230" t="str">
        <f>IF(ISNA(VLOOKUP(C73,'陸上3（リレー申込書）'!$L$38:$AL$61,9,FALSE)),"",VLOOKUP(C73,'陸上3（リレー申込書）'!$L$38:$AL$61,9,FALSE))</f>
        <v/>
      </c>
    </row>
    <row r="74" spans="2:17" ht="15" customHeight="1">
      <c r="B74" s="213" t="s">
        <v>26</v>
      </c>
      <c r="C74" s="134">
        <v>54</v>
      </c>
      <c r="D74" s="185" t="str">
        <f>IF(基本入力!$I$17="","",基本入力!$I$17)</f>
        <v/>
      </c>
      <c r="E74" s="210" t="str">
        <f>IF(ISNA(VLOOKUP(C74,'陸上3（リレー申込書）'!$L$38:$AL$61,4,FALSE)),"",VLOOKUP(C74,'陸上3（リレー申込書）'!$L$38:$AL$61,4,FALSE))</f>
        <v/>
      </c>
      <c r="F74" s="199">
        <f>IF(ISNA(VLOOKUP(C74,'陸上3（リレー申込書）'!$L$38:$AL$61,5,FALSE)),"",VLOOKUP(C74,'陸上3（リレー申込書）'!$L$38:$AL$61,5,FALSE))</f>
        <v>0</v>
      </c>
      <c r="G74" s="210" t="str">
        <f>IF(ISNA(VLOOKUP(C74,'陸上3（リレー申込書）'!$L$38:$AL$61,6,FALSE)),"",VLOOKUP(C74,'陸上3（リレー申込書）'!$L$38:$AL$61,6,FALSE))</f>
        <v/>
      </c>
      <c r="H74" s="210" t="str">
        <f>IF(ISNA(VLOOKUP(C74,'陸上3（リレー申込書）'!$L$38:$AL$61,7,FALSE)),"",VLOOKUP(C74,'陸上3（リレー申込書）'!$L$38:$AL$61,7,FALSE))</f>
        <v/>
      </c>
      <c r="I74" s="199" t="str">
        <f>IF(ISNA(VLOOKUP(C74,'陸上3（リレー申込書）'!$L$38:$AL$61,8,FALSE)),"",VLOOKUP(C74,'陸上3（リレー申込書）'!$L$38:$AL$61,8,FALSE))</f>
        <v/>
      </c>
      <c r="J74" s="134" t="str">
        <f t="shared" si="1"/>
        <v/>
      </c>
      <c r="K74" s="200" t="str">
        <f>IF(ISNA(VLOOKUP(C74,'陸上3（リレー申込書）'!$L$38:$AL$61,10,FALSE)),"",VLOOKUP(C74,'陸上3（リレー申込書）'!$L$38:$AL$61,10,FALSE))</f>
        <v/>
      </c>
      <c r="L74" s="210" t="str">
        <f>IF(ISNA(VLOOKUP(C74,'陸上3（リレー申込書）'!$L$38:$AL$61,26,FALSE)),"",VLOOKUP(C74,'陸上3（リレー申込書）'!$L$38:$AL$61,26,FALSE))</f>
        <v/>
      </c>
      <c r="M74" s="210" t="str">
        <f>IF(ISNA(VLOOKUP(C74,'陸上3（リレー申込書）'!$L$38:$AL$61,27,FALSE)),"",VLOOKUP(C74,'陸上3（リレー申込書）'!$L$38:$AL$61,27,FALSE))</f>
        <v/>
      </c>
      <c r="O74" s="230" t="str">
        <f>IF(ISNA(VLOOKUP(C74,'陸上3（リレー申込書）'!$L$38:$AL$61,9,FALSE)),"",VLOOKUP(C74,'陸上3（リレー申込書）'!$L$38:$AL$61,9,FALSE))</f>
        <v/>
      </c>
    </row>
    <row r="75" spans="2:17" ht="15" customHeight="1">
      <c r="B75" s="213" t="s">
        <v>358</v>
      </c>
      <c r="C75" s="134">
        <v>55</v>
      </c>
      <c r="D75" s="185" t="str">
        <f>IF(基本入力!$I$17="","",基本入力!$I$17)</f>
        <v/>
      </c>
      <c r="E75" s="210" t="str">
        <f>IF(ISNA(VLOOKUP(C75,'陸上3（リレー申込書）'!$L$38:$AL$61,4,FALSE)),"",VLOOKUP(C75,'陸上3（リレー申込書）'!$L$38:$AL$61,4,FALSE))</f>
        <v/>
      </c>
      <c r="F75" s="199">
        <f>IF(ISNA(VLOOKUP(C75,'陸上3（リレー申込書）'!$L$38:$AL$61,5,FALSE)),"",VLOOKUP(C75,'陸上3（リレー申込書）'!$L$38:$AL$61,5,FALSE))</f>
        <v>0</v>
      </c>
      <c r="G75" s="210" t="str">
        <f>IF(ISNA(VLOOKUP(C75,'陸上3（リレー申込書）'!$L$38:$AL$61,6,FALSE)),"",VLOOKUP(C75,'陸上3（リレー申込書）'!$L$38:$AL$61,6,FALSE))</f>
        <v/>
      </c>
      <c r="H75" s="210" t="str">
        <f>IF(ISNA(VLOOKUP(C75,'陸上3（リレー申込書）'!$L$38:$AL$61,7,FALSE)),"",VLOOKUP(C75,'陸上3（リレー申込書）'!$L$38:$AL$61,7,FALSE))</f>
        <v/>
      </c>
      <c r="I75" s="199" t="str">
        <f>IF(ISNA(VLOOKUP(C75,'陸上3（リレー申込書）'!$L$38:$AL$61,8,FALSE)),"",VLOOKUP(C75,'陸上3（リレー申込書）'!$L$38:$AL$61,8,FALSE))</f>
        <v/>
      </c>
      <c r="J75" s="134" t="str">
        <f t="shared" si="1"/>
        <v/>
      </c>
      <c r="K75" s="200" t="str">
        <f>IF(ISNA(VLOOKUP(C75,'陸上3（リレー申込書）'!$L$38:$AL$61,10,FALSE)),"",VLOOKUP(C75,'陸上3（リレー申込書）'!$L$38:$AL$61,10,FALSE))</f>
        <v/>
      </c>
      <c r="L75" s="210" t="str">
        <f>IF(ISNA(VLOOKUP(C75,'陸上3（リレー申込書）'!$L$38:$AL$61,26,FALSE)),"",VLOOKUP(C75,'陸上3（リレー申込書）'!$L$38:$AL$61,26,FALSE))</f>
        <v/>
      </c>
      <c r="M75" s="210" t="str">
        <f>IF(ISNA(VLOOKUP(C75,'陸上3（リレー申込書）'!$L$38:$AL$61,27,FALSE)),"",VLOOKUP(C75,'陸上3（リレー申込書）'!$L$38:$AL$61,27,FALSE))</f>
        <v/>
      </c>
      <c r="O75" s="230" t="str">
        <f>IF(ISNA(VLOOKUP(C75,'陸上3（リレー申込書）'!$L$38:$AL$61,9,FALSE)),"",VLOOKUP(C75,'陸上3（リレー申込書）'!$L$38:$AL$61,9,FALSE))</f>
        <v/>
      </c>
    </row>
    <row r="76" spans="2:17" ht="15" customHeight="1" thickBot="1">
      <c r="B76" s="214"/>
      <c r="C76" s="139">
        <v>56</v>
      </c>
      <c r="D76" s="186" t="str">
        <f>IF(基本入力!$I$17="","",基本入力!$I$17)</f>
        <v/>
      </c>
      <c r="E76" s="209" t="str">
        <f>IF(ISNA(VLOOKUP(C76,'陸上3（リレー申込書）'!$L$38:$AL$61,4,FALSE)),"",VLOOKUP(C76,'陸上3（リレー申込書）'!$L$38:$AL$61,4,FALSE))</f>
        <v/>
      </c>
      <c r="F76" s="201">
        <f>IF(ISNA(VLOOKUP(C76,'陸上3（リレー申込書）'!$L$38:$AL$61,5,FALSE)),"",VLOOKUP(C76,'陸上3（リレー申込書）'!$L$38:$AL$61,5,FALSE))</f>
        <v>0</v>
      </c>
      <c r="G76" s="209" t="str">
        <f>IF(ISNA(VLOOKUP(C76,'陸上3（リレー申込書）'!$L$38:$AL$61,6,FALSE)),"",VLOOKUP(C76,'陸上3（リレー申込書）'!$L$38:$AL$61,6,FALSE))</f>
        <v/>
      </c>
      <c r="H76" s="209" t="str">
        <f>IF(ISNA(VLOOKUP(C76,'陸上3（リレー申込書）'!$L$38:$AL$61,7,FALSE)),"",VLOOKUP(C76,'陸上3（リレー申込書）'!$L$38:$AL$61,7,FALSE))</f>
        <v/>
      </c>
      <c r="I76" s="201" t="str">
        <f>IF(ISNA(VLOOKUP(C76,'陸上3（リレー申込書）'!$L$38:$AL$61,8,FALSE)),"",VLOOKUP(C76,'陸上3（リレー申込書）'!$L$38:$AL$61,8,FALSE))</f>
        <v/>
      </c>
      <c r="J76" s="139" t="str">
        <f t="shared" si="1"/>
        <v/>
      </c>
      <c r="K76" s="202" t="str">
        <f>IF(ISNA(VLOOKUP(C76,'陸上3（リレー申込書）'!$L$38:$AL$61,10,FALSE)),"",VLOOKUP(C76,'陸上3（リレー申込書）'!$L$38:$AL$61,10,FALSE))</f>
        <v/>
      </c>
      <c r="L76" s="209" t="str">
        <f>IF(ISNA(VLOOKUP(C76,'陸上3（リレー申込書）'!$L$38:$AL$61,26,FALSE)),"",VLOOKUP(C76,'陸上3（リレー申込書）'!$L$38:$AL$61,26,FALSE))</f>
        <v/>
      </c>
      <c r="M76" s="209" t="str">
        <f>IF(ISNA(VLOOKUP(C76,'陸上3（リレー申込書）'!$L$38:$AL$61,27,FALSE)),"",VLOOKUP(C76,'陸上3（リレー申込書）'!$L$38:$AL$61,27,FALSE))</f>
        <v/>
      </c>
      <c r="O76" s="230" t="str">
        <f>IF(ISNA(VLOOKUP(C76,'陸上3（リレー申込書）'!$L$38:$AL$61,9,FALSE)),"",VLOOKUP(C76,'陸上3（リレー申込書）'!$L$38:$AL$61,9,FALSE))</f>
        <v/>
      </c>
    </row>
    <row r="77" spans="2:17" ht="15" customHeight="1">
      <c r="B77" s="212"/>
      <c r="C77" s="138">
        <v>61</v>
      </c>
      <c r="D77" s="184" t="str">
        <f>IF(基本入力!$I$17="","",基本入力!$I$17)</f>
        <v/>
      </c>
      <c r="E77" s="210" t="str">
        <f>IF(ISNA(VLOOKUP(C77,'陸上3（リレー申込書）'!$L$38:$AL$61,4,FALSE)),"",VLOOKUP(C77,'陸上3（リレー申込書）'!$L$38:$AL$61,4,FALSE))</f>
        <v/>
      </c>
      <c r="F77" s="199">
        <f>IF(ISNA(VLOOKUP(C77,'陸上3（リレー申込書）'!$L$38:$AL$61,5,FALSE)),"",VLOOKUP(C77,'陸上3（リレー申込書）'!$L$38:$AL$61,5,FALSE))</f>
        <v>0</v>
      </c>
      <c r="G77" s="210" t="str">
        <f>IF(ISNA(VLOOKUP(C77,'陸上3（リレー申込書）'!$L$38:$AL$61,6,FALSE)),"",VLOOKUP(C77,'陸上3（リレー申込書）'!$L$38:$AL$61,6,FALSE))</f>
        <v/>
      </c>
      <c r="H77" s="210" t="str">
        <f>IF(ISNA(VLOOKUP(C77,'陸上3（リレー申込書）'!$L$38:$AL$61,7,FALSE)),"",VLOOKUP(C77,'陸上3（リレー申込書）'!$L$38:$AL$61,7,FALSE))</f>
        <v/>
      </c>
      <c r="I77" s="199" t="str">
        <f>IF(ISNA(VLOOKUP(C77,'陸上3（リレー申込書）'!$L$38:$AL$61,8,FALSE)),"",VLOOKUP(C77,'陸上3（リレー申込書）'!$L$38:$AL$61,8,FALSE))</f>
        <v/>
      </c>
      <c r="J77" s="138" t="str">
        <f t="shared" si="1"/>
        <v/>
      </c>
      <c r="K77" s="200" t="str">
        <f>IF(Q77=0,"",Q77)</f>
        <v/>
      </c>
      <c r="L77" s="210" t="str">
        <f>IF(ISNA(VLOOKUP(C77,'陸上3（リレー申込書）'!$L$38:$AL$61,26,FALSE)),"",VLOOKUP(C77,'陸上3（リレー申込書）'!$L$38:$AL$61,26,FALSE))</f>
        <v/>
      </c>
      <c r="M77" s="210" t="str">
        <f>IF(ISNA(VLOOKUP(C77,'陸上3（リレー申込書）'!$L$38:$AL$61,27,FALSE)),"",VLOOKUP(C77,'陸上3（リレー申込書）'!$L$38:$AL$61,27,FALSE))</f>
        <v/>
      </c>
      <c r="O77" s="230" t="str">
        <f>IF(ISNA(VLOOKUP(C77,'陸上3（リレー申込書）'!$L$38:$AL$61,9,FALSE)),"",VLOOKUP(C77,'陸上3（リレー申込書）'!$L$38:$AL$61,9,FALSE))</f>
        <v/>
      </c>
      <c r="Q77" s="231">
        <f>IF(ISNA(VLOOKUP(C77,'陸上3（リレー申込書）'!$L$38:$AL$61,10,FALSE)),"",VLOOKUP(C77,'陸上3（リレー申込書）'!$L$38:$AL$61,10,FALSE))</f>
        <v>0</v>
      </c>
    </row>
    <row r="78" spans="2:17" ht="15" customHeight="1">
      <c r="B78" s="213" t="s">
        <v>359</v>
      </c>
      <c r="C78" s="134">
        <v>62</v>
      </c>
      <c r="D78" s="185" t="str">
        <f>IF(基本入力!$I$17="","",基本入力!$I$17)</f>
        <v/>
      </c>
      <c r="E78" s="210" t="str">
        <f>IF(ISNA(VLOOKUP(C78,'陸上3（リレー申込書）'!$L$38:$AL$61,4,FALSE)),"",VLOOKUP(C78,'陸上3（リレー申込書）'!$L$38:$AL$61,4,FALSE))</f>
        <v/>
      </c>
      <c r="F78" s="199">
        <f>IF(ISNA(VLOOKUP(C78,'陸上3（リレー申込書）'!$L$38:$AL$61,5,FALSE)),"",VLOOKUP(C78,'陸上3（リレー申込書）'!$L$38:$AL$61,5,FALSE))</f>
        <v>0</v>
      </c>
      <c r="G78" s="210" t="str">
        <f>IF(ISNA(VLOOKUP(C78,'陸上3（リレー申込書）'!$L$38:$AL$61,6,FALSE)),"",VLOOKUP(C78,'陸上3（リレー申込書）'!$L$38:$AL$61,6,FALSE))</f>
        <v/>
      </c>
      <c r="H78" s="210" t="str">
        <f>IF(ISNA(VLOOKUP(C78,'陸上3（リレー申込書）'!$L$38:$AL$61,7,FALSE)),"",VLOOKUP(C78,'陸上3（リレー申込書）'!$L$38:$AL$61,7,FALSE))</f>
        <v/>
      </c>
      <c r="I78" s="199" t="str">
        <f>IF(ISNA(VLOOKUP(C78,'陸上3（リレー申込書）'!$L$38:$AL$61,8,FALSE)),"",VLOOKUP(C78,'陸上3（リレー申込書）'!$L$38:$AL$61,8,FALSE))</f>
        <v/>
      </c>
      <c r="J78" s="134" t="str">
        <f t="shared" si="1"/>
        <v/>
      </c>
      <c r="K78" s="200" t="str">
        <f>IF(ISNA(VLOOKUP(C78,'陸上3（リレー申込書）'!$L$38:$AL$61,10,FALSE)),"",VLOOKUP(C78,'陸上3（リレー申込書）'!$L$38:$AL$61,10,FALSE))</f>
        <v/>
      </c>
      <c r="L78" s="210" t="str">
        <f>IF(ISNA(VLOOKUP(C78,'陸上3（リレー申込書）'!$L$38:$AL$61,26,FALSE)),"",VLOOKUP(C78,'陸上3（リレー申込書）'!$L$38:$AL$61,26,FALSE))</f>
        <v/>
      </c>
      <c r="M78" s="210" t="str">
        <f>IF(ISNA(VLOOKUP(C78,'陸上3（リレー申込書）'!$L$38:$AL$61,27,FALSE)),"",VLOOKUP(C78,'陸上3（リレー申込書）'!$L$38:$AL$61,27,FALSE))</f>
        <v/>
      </c>
      <c r="O78" s="230" t="str">
        <f>IF(ISNA(VLOOKUP(C78,'陸上3（リレー申込書）'!$L$38:$AL$61,9,FALSE)),"",VLOOKUP(C78,'陸上3（リレー申込書）'!$L$38:$AL$61,9,FALSE))</f>
        <v/>
      </c>
    </row>
    <row r="79" spans="2:17" ht="15" customHeight="1">
      <c r="B79" s="213" t="s">
        <v>357</v>
      </c>
      <c r="C79" s="134">
        <v>63</v>
      </c>
      <c r="D79" s="185" t="str">
        <f>IF(基本入力!$I$17="","",基本入力!$I$17)</f>
        <v/>
      </c>
      <c r="E79" s="210" t="str">
        <f>IF(ISNA(VLOOKUP(C79,'陸上3（リレー申込書）'!$L$38:$AL$61,4,FALSE)),"",VLOOKUP(C79,'陸上3（リレー申込書）'!$L$38:$AL$61,4,FALSE))</f>
        <v/>
      </c>
      <c r="F79" s="199">
        <f>IF(ISNA(VLOOKUP(C79,'陸上3（リレー申込書）'!$L$38:$AL$61,5,FALSE)),"",VLOOKUP(C79,'陸上3（リレー申込書）'!$L$38:$AL$61,5,FALSE))</f>
        <v>0</v>
      </c>
      <c r="G79" s="210" t="str">
        <f>IF(ISNA(VLOOKUP(C79,'陸上3（リレー申込書）'!$L$38:$AL$61,6,FALSE)),"",VLOOKUP(C79,'陸上3（リレー申込書）'!$L$38:$AL$61,6,FALSE))</f>
        <v/>
      </c>
      <c r="H79" s="210" t="str">
        <f>IF(ISNA(VLOOKUP(C79,'陸上3（リレー申込書）'!$L$38:$AL$61,7,FALSE)),"",VLOOKUP(C79,'陸上3（リレー申込書）'!$L$38:$AL$61,7,FALSE))</f>
        <v/>
      </c>
      <c r="I79" s="199" t="str">
        <f>IF(ISNA(VLOOKUP(C79,'陸上3（リレー申込書）'!$L$38:$AL$61,8,FALSE)),"",VLOOKUP(C79,'陸上3（リレー申込書）'!$L$38:$AL$61,8,FALSE))</f>
        <v/>
      </c>
      <c r="J79" s="134" t="str">
        <f t="shared" si="1"/>
        <v/>
      </c>
      <c r="K79" s="200" t="str">
        <f>IF(ISNA(VLOOKUP(C79,'陸上3（リレー申込書）'!$L$38:$AL$61,10,FALSE)),"",VLOOKUP(C79,'陸上3（リレー申込書）'!$L$38:$AL$61,10,FALSE))</f>
        <v/>
      </c>
      <c r="L79" s="210" t="str">
        <f>IF(ISNA(VLOOKUP(C79,'陸上3（リレー申込書）'!$L$38:$AL$61,26,FALSE)),"",VLOOKUP(C79,'陸上3（リレー申込書）'!$L$38:$AL$61,26,FALSE))</f>
        <v/>
      </c>
      <c r="M79" s="210" t="str">
        <f>IF(ISNA(VLOOKUP(C79,'陸上3（リレー申込書）'!$L$38:$AL$61,27,FALSE)),"",VLOOKUP(C79,'陸上3（リレー申込書）'!$L$38:$AL$61,27,FALSE))</f>
        <v/>
      </c>
      <c r="O79" s="230" t="str">
        <f>IF(ISNA(VLOOKUP(C79,'陸上3（リレー申込書）'!$L$38:$AL$61,9,FALSE)),"",VLOOKUP(C79,'陸上3（リレー申込書）'!$L$38:$AL$61,9,FALSE))</f>
        <v/>
      </c>
    </row>
    <row r="80" spans="2:17" ht="15" customHeight="1">
      <c r="B80" s="213" t="s">
        <v>26</v>
      </c>
      <c r="C80" s="134">
        <v>64</v>
      </c>
      <c r="D80" s="185" t="str">
        <f>IF(基本入力!$I$17="","",基本入力!$I$17)</f>
        <v/>
      </c>
      <c r="E80" s="210" t="str">
        <f>IF(ISNA(VLOOKUP(C80,'陸上3（リレー申込書）'!$L$38:$AL$61,4,FALSE)),"",VLOOKUP(C80,'陸上3（リレー申込書）'!$L$38:$AL$61,4,FALSE))</f>
        <v/>
      </c>
      <c r="F80" s="199">
        <f>IF(ISNA(VLOOKUP(C80,'陸上3（リレー申込書）'!$L$38:$AL$61,5,FALSE)),"",VLOOKUP(C80,'陸上3（リレー申込書）'!$L$38:$AL$61,5,FALSE))</f>
        <v>0</v>
      </c>
      <c r="G80" s="210" t="str">
        <f>IF(ISNA(VLOOKUP(C80,'陸上3（リレー申込書）'!$L$38:$AL$61,6,FALSE)),"",VLOOKUP(C80,'陸上3（リレー申込書）'!$L$38:$AL$61,6,FALSE))</f>
        <v/>
      </c>
      <c r="H80" s="210" t="str">
        <f>IF(ISNA(VLOOKUP(C80,'陸上3（リレー申込書）'!$L$38:$AL$61,7,FALSE)),"",VLOOKUP(C80,'陸上3（リレー申込書）'!$L$38:$AL$61,7,FALSE))</f>
        <v/>
      </c>
      <c r="I80" s="199" t="str">
        <f>IF(ISNA(VLOOKUP(C80,'陸上3（リレー申込書）'!$L$38:$AL$61,8,FALSE)),"",VLOOKUP(C80,'陸上3（リレー申込書）'!$L$38:$AL$61,8,FALSE))</f>
        <v/>
      </c>
      <c r="J80" s="134" t="str">
        <f t="shared" si="1"/>
        <v/>
      </c>
      <c r="K80" s="200" t="str">
        <f>IF(ISNA(VLOOKUP(C80,'陸上3（リレー申込書）'!$L$38:$AL$61,10,FALSE)),"",VLOOKUP(C80,'陸上3（リレー申込書）'!$L$38:$AL$61,10,FALSE))</f>
        <v/>
      </c>
      <c r="L80" s="210" t="str">
        <f>IF(ISNA(VLOOKUP(C80,'陸上3（リレー申込書）'!$L$38:$AL$61,26,FALSE)),"",VLOOKUP(C80,'陸上3（リレー申込書）'!$L$38:$AL$61,26,FALSE))</f>
        <v/>
      </c>
      <c r="M80" s="210" t="str">
        <f>IF(ISNA(VLOOKUP(C80,'陸上3（リレー申込書）'!$L$38:$AL$61,27,FALSE)),"",VLOOKUP(C80,'陸上3（リレー申込書）'!$L$38:$AL$61,27,FALSE))</f>
        <v/>
      </c>
      <c r="O80" s="230" t="str">
        <f>IF(ISNA(VLOOKUP(C80,'陸上3（リレー申込書）'!$L$38:$AL$61,9,FALSE)),"",VLOOKUP(C80,'陸上3（リレー申込書）'!$L$38:$AL$61,9,FALSE))</f>
        <v/>
      </c>
    </row>
    <row r="81" spans="2:17" ht="15" customHeight="1">
      <c r="B81" s="213" t="s">
        <v>358</v>
      </c>
      <c r="C81" s="134">
        <v>65</v>
      </c>
      <c r="D81" s="185" t="str">
        <f>IF(基本入力!$I$17="","",基本入力!$I$17)</f>
        <v/>
      </c>
      <c r="E81" s="210" t="str">
        <f>IF(ISNA(VLOOKUP(C81,'陸上3（リレー申込書）'!$L$38:$AL$61,4,FALSE)),"",VLOOKUP(C81,'陸上3（リレー申込書）'!$L$38:$AL$61,4,FALSE))</f>
        <v/>
      </c>
      <c r="F81" s="199">
        <f>IF(ISNA(VLOOKUP(C81,'陸上3（リレー申込書）'!$L$38:$AL$61,5,FALSE)),"",VLOOKUP(C81,'陸上3（リレー申込書）'!$L$38:$AL$61,5,FALSE))</f>
        <v>0</v>
      </c>
      <c r="G81" s="210" t="str">
        <f>IF(ISNA(VLOOKUP(C81,'陸上3（リレー申込書）'!$L$38:$AL$61,6,FALSE)),"",VLOOKUP(C81,'陸上3（リレー申込書）'!$L$38:$AL$61,6,FALSE))</f>
        <v/>
      </c>
      <c r="H81" s="210" t="str">
        <f>IF(ISNA(VLOOKUP(C81,'陸上3（リレー申込書）'!$L$38:$AL$61,7,FALSE)),"",VLOOKUP(C81,'陸上3（リレー申込書）'!$L$38:$AL$61,7,FALSE))</f>
        <v/>
      </c>
      <c r="I81" s="199" t="str">
        <f>IF(ISNA(VLOOKUP(C81,'陸上3（リレー申込書）'!$L$38:$AL$61,8,FALSE)),"",VLOOKUP(C81,'陸上3（リレー申込書）'!$L$38:$AL$61,8,FALSE))</f>
        <v/>
      </c>
      <c r="J81" s="134" t="str">
        <f t="shared" si="1"/>
        <v/>
      </c>
      <c r="K81" s="200" t="str">
        <f>IF(ISNA(VLOOKUP(C81,'陸上3（リレー申込書）'!$L$38:$AL$61,10,FALSE)),"",VLOOKUP(C81,'陸上3（リレー申込書）'!$L$38:$AL$61,10,FALSE))</f>
        <v/>
      </c>
      <c r="L81" s="210" t="str">
        <f>IF(ISNA(VLOOKUP(C81,'陸上3（リレー申込書）'!$L$38:$AL$61,26,FALSE)),"",VLOOKUP(C81,'陸上3（リレー申込書）'!$L$38:$AL$61,26,FALSE))</f>
        <v/>
      </c>
      <c r="M81" s="210" t="str">
        <f>IF(ISNA(VLOOKUP(C81,'陸上3（リレー申込書）'!$L$38:$AL$61,27,FALSE)),"",VLOOKUP(C81,'陸上3（リレー申込書）'!$L$38:$AL$61,27,FALSE))</f>
        <v/>
      </c>
      <c r="O81" s="230" t="str">
        <f>IF(ISNA(VLOOKUP(C81,'陸上3（リレー申込書）'!$L$38:$AL$61,9,FALSE)),"",VLOOKUP(C81,'陸上3（リレー申込書）'!$L$38:$AL$61,9,FALSE))</f>
        <v/>
      </c>
    </row>
    <row r="82" spans="2:17" ht="15" customHeight="1">
      <c r="B82" s="214"/>
      <c r="C82" s="134">
        <v>66</v>
      </c>
      <c r="D82" s="185" t="str">
        <f>IF(基本入力!$I$17="","",基本入力!$I$17)</f>
        <v/>
      </c>
      <c r="E82" s="210" t="str">
        <f>IF(ISNA(VLOOKUP(C82,'陸上3（リレー申込書）'!$L$38:$AL$61,4,FALSE)),"",VLOOKUP(C82,'陸上3（リレー申込書）'!$L$38:$AL$61,4,FALSE))</f>
        <v/>
      </c>
      <c r="F82" s="199">
        <f>IF(ISNA(VLOOKUP(C82,'陸上3（リレー申込書）'!$L$38:$AL$61,5,FALSE)),"",VLOOKUP(C82,'陸上3（リレー申込書）'!$L$38:$AL$61,5,FALSE))</f>
        <v>0</v>
      </c>
      <c r="G82" s="210" t="str">
        <f>IF(ISNA(VLOOKUP(C82,'陸上3（リレー申込書）'!$L$38:$AL$61,6,FALSE)),"",VLOOKUP(C82,'陸上3（リレー申込書）'!$L$38:$AL$61,6,FALSE))</f>
        <v/>
      </c>
      <c r="H82" s="210" t="str">
        <f>IF(ISNA(VLOOKUP(C82,'陸上3（リレー申込書）'!$L$38:$AL$61,7,FALSE)),"",VLOOKUP(C82,'陸上3（リレー申込書）'!$L$38:$AL$61,7,FALSE))</f>
        <v/>
      </c>
      <c r="I82" s="199" t="str">
        <f>IF(ISNA(VLOOKUP(C82,'陸上3（リレー申込書）'!$L$38:$AL$61,8,FALSE)),"",VLOOKUP(C82,'陸上3（リレー申込書）'!$L$38:$AL$61,8,FALSE))</f>
        <v/>
      </c>
      <c r="J82" s="134" t="str">
        <f t="shared" si="1"/>
        <v/>
      </c>
      <c r="K82" s="200" t="str">
        <f>IF(ISNA(VLOOKUP(C82,'陸上3（リレー申込書）'!$L$38:$AL$61,10,FALSE)),"",VLOOKUP(C82,'陸上3（リレー申込書）'!$L$38:$AL$61,10,FALSE))</f>
        <v/>
      </c>
      <c r="L82" s="210" t="str">
        <f>IF(ISNA(VLOOKUP(C82,'陸上3（リレー申込書）'!$L$38:$AL$61,26,FALSE)),"",VLOOKUP(C82,'陸上3（リレー申込書）'!$L$38:$AL$61,26,FALSE))</f>
        <v/>
      </c>
      <c r="M82" s="210" t="str">
        <f>IF(ISNA(VLOOKUP(C82,'陸上3（リレー申込書）'!$L$38:$AL$61,27,FALSE)),"",VLOOKUP(C82,'陸上3（リレー申込書）'!$L$38:$AL$61,27,FALSE))</f>
        <v/>
      </c>
      <c r="O82" s="230" t="str">
        <f>IF(ISNA(VLOOKUP(C82,'陸上3（リレー申込書）'!$L$38:$AL$61,9,FALSE)),"",VLOOKUP(C82,'陸上3（リレー申込書）'!$L$38:$AL$61,9,FALSE))</f>
        <v/>
      </c>
    </row>
    <row r="84" spans="2:17" ht="22.15" customHeight="1">
      <c r="C84" s="187" t="s">
        <v>341</v>
      </c>
    </row>
    <row r="85" spans="2:17" ht="15" customHeight="1">
      <c r="C85" s="134" t="s">
        <v>225</v>
      </c>
      <c r="D85" s="135" t="s">
        <v>248</v>
      </c>
      <c r="E85" s="208" t="s">
        <v>238</v>
      </c>
      <c r="F85" s="124" t="s">
        <v>226</v>
      </c>
      <c r="G85" s="208" t="s">
        <v>204</v>
      </c>
      <c r="H85" s="208" t="s">
        <v>218</v>
      </c>
      <c r="I85" s="124" t="s">
        <v>354</v>
      </c>
      <c r="J85" s="124" t="s">
        <v>235</v>
      </c>
      <c r="K85" s="124" t="s">
        <v>229</v>
      </c>
      <c r="L85" s="208" t="s">
        <v>237</v>
      </c>
      <c r="M85" s="208" t="s">
        <v>234</v>
      </c>
    </row>
    <row r="86" spans="2:17" ht="15" customHeight="1">
      <c r="B86" s="212"/>
      <c r="C86" s="134">
        <v>11</v>
      </c>
      <c r="D86" s="181" t="str">
        <f>IF(基本入力!$I$17="","",基本入力!$I$17)</f>
        <v/>
      </c>
      <c r="E86" s="157" t="str">
        <f>IF(ISNA(VLOOKUP(C86,'陸上3（リレー申込書）'!$B$67:$AE$90,4,FALSE)),"",VLOOKUP(C86,'陸上3（リレー申込書）'!$B$67:$AE$90,4,FALSE))</f>
        <v/>
      </c>
      <c r="F86" s="156">
        <f>IF(ISNA(VLOOKUP(C86,'陸上3（リレー申込書）'!$B$67:$AE$90,5,FALSE)),"",VLOOKUP(C86,'陸上3（リレー申込書）'!$B$67:$AE$90,5,FALSE))</f>
        <v>0</v>
      </c>
      <c r="G86" s="157" t="str">
        <f>IF(ISNA(VLOOKUP(C86,'陸上3（リレー申込書）'!$B$67:$AE$90,6,FALSE)),"",VLOOKUP(C86,'陸上3（リレー申込書）'!$B$67:$AE$90,6,FALSE))</f>
        <v/>
      </c>
      <c r="H86" s="157" t="str">
        <f>IF(ISNA(VLOOKUP(C86,'陸上3（リレー申込書）'!$B$67:$AE$90,7,FALSE)),"",VLOOKUP(C86,'陸上3（リレー申込書）'!$B$67:$AE$90,7,FALSE))</f>
        <v/>
      </c>
      <c r="I86" s="156" t="str">
        <f>IF(ISNA(VLOOKUP(C86,'陸上3（リレー申込書）'!$B$67:$AE$90,8,FALSE)),"",VLOOKUP(C86,'陸上3（リレー申込書）'!$B$67:$AE$90,8,FALSE))</f>
        <v/>
      </c>
      <c r="J86" s="134" t="str">
        <f>IF(O86=0,"",IF(O86="男",1,IF(O86="女",2,"")))</f>
        <v/>
      </c>
      <c r="K86" s="198" t="str">
        <f>IF(Q86=0,"",Q86)</f>
        <v/>
      </c>
      <c r="L86" s="157" t="str">
        <f>IF(ISNA(VLOOKUP(C86,'陸上3（リレー申込書）'!$B$67:$AE$90,29,FALSE)),"",VLOOKUP(C86,'陸上3（リレー申込書）'!$B$67:$AE$90,29,FALSE))</f>
        <v/>
      </c>
      <c r="M86" s="157" t="str">
        <f>IF(ISNA(VLOOKUP(C86,'陸上3（リレー申込書）'!$B$67:$AE$90,30,FALSE)),"",VLOOKUP(C86,'陸上3（リレー申込書）'!$B$67:$AE$90,30,FALSE))</f>
        <v/>
      </c>
      <c r="O86" s="230" t="str">
        <f>IF(ISNA(VLOOKUP(C86,'陸上3（リレー申込書）'!$B$67:$AE$90,9,FALSE)),"",VLOOKUP(C86,'陸上3（リレー申込書）'!$B$67:$AE$90,9,FALSE))</f>
        <v/>
      </c>
      <c r="Q86" s="231">
        <f>IF(ISNA(VLOOKUP(C86,'陸上3（リレー申込書）'!$B$67:$AE$90,10,FALSE)),"",VLOOKUP(C86,'陸上3（リレー申込書）'!$B$67:$AE$90,10,FALSE))</f>
        <v>0</v>
      </c>
    </row>
    <row r="87" spans="2:17" ht="15" customHeight="1">
      <c r="B87" s="213" t="s">
        <v>360</v>
      </c>
      <c r="C87" s="134">
        <v>12</v>
      </c>
      <c r="D87" s="181" t="str">
        <f>IF(基本入力!$I$17="","",基本入力!$I$17)</f>
        <v/>
      </c>
      <c r="E87" s="157" t="str">
        <f>IF(ISNA(VLOOKUP(C87,'陸上3（リレー申込書）'!$B$67:$AE$90,4,FALSE)),"",VLOOKUP(C87,'陸上3（リレー申込書）'!$B$67:$AE$90,4,FALSE))</f>
        <v/>
      </c>
      <c r="F87" s="156">
        <f>IF(ISNA(VLOOKUP(C87,'陸上3（リレー申込書）'!$B$67:$AE$90,5,FALSE)),"",VLOOKUP(C87,'陸上3（リレー申込書）'!$B$67:$AE$90,5,FALSE))</f>
        <v>0</v>
      </c>
      <c r="G87" s="157" t="str">
        <f>IF(ISNA(VLOOKUP(C87,'陸上3（リレー申込書）'!$B$67:$AE$90,6,FALSE)),"",VLOOKUP(C87,'陸上3（リレー申込書）'!$B$67:$AE$90,6,FALSE))</f>
        <v/>
      </c>
      <c r="H87" s="157" t="str">
        <f>IF(ISNA(VLOOKUP(C87,'陸上3（リレー申込書）'!$B$67:$AE$90,7,FALSE)),"",VLOOKUP(C87,'陸上3（リレー申込書）'!$B$67:$AE$90,7,FALSE))</f>
        <v/>
      </c>
      <c r="I87" s="156" t="str">
        <f>IF(ISNA(VLOOKUP(C87,'陸上3（リレー申込書）'!$B$67:$AE$90,8,FALSE)),"",VLOOKUP(C87,'陸上3（リレー申込書）'!$B$67:$AE$90,8,FALSE))</f>
        <v/>
      </c>
      <c r="J87" s="134" t="str">
        <f t="shared" ref="J87:J121" si="2">IF(O87=0,"",IF(O87="男",1,IF(O87="女",2,"")))</f>
        <v/>
      </c>
      <c r="K87" s="198" t="str">
        <f>IF(ISNA(VLOOKUP(C87,'陸上3（リレー申込書）'!$B$67:$AE$90,10,FALSE)),"",VLOOKUP(C87,'陸上3（リレー申込書）'!$B$67:$AE$90,10,FALSE))</f>
        <v/>
      </c>
      <c r="L87" s="157" t="str">
        <f>IF(ISNA(VLOOKUP(C87,'陸上3（リレー申込書）'!$B$67:$AE$90,29,FALSE)),"",VLOOKUP(C87,'陸上3（リレー申込書）'!$B$67:$AE$90,29,FALSE))</f>
        <v/>
      </c>
      <c r="M87" s="157" t="str">
        <f>IF(ISNA(VLOOKUP(C87,'陸上3（リレー申込書）'!$B$67:$AE$90,30,FALSE)),"",VLOOKUP(C87,'陸上3（リレー申込書）'!$B$67:$AE$90,30,FALSE))</f>
        <v/>
      </c>
      <c r="O87" s="230" t="str">
        <f>IF(ISNA(VLOOKUP(C87,'陸上3（リレー申込書）'!$B$67:$AE$90,9,FALSE)),"",VLOOKUP(C87,'陸上3（リレー申込書）'!$B$67:$AE$90,9,FALSE))</f>
        <v/>
      </c>
    </row>
    <row r="88" spans="2:17" ht="15" customHeight="1">
      <c r="B88" s="213" t="s">
        <v>361</v>
      </c>
      <c r="C88" s="134">
        <v>13</v>
      </c>
      <c r="D88" s="181" t="str">
        <f>IF(基本入力!$I$17="","",基本入力!$I$17)</f>
        <v/>
      </c>
      <c r="E88" s="157" t="str">
        <f>IF(ISNA(VLOOKUP(C88,'陸上3（リレー申込書）'!$B$67:$AE$90,4,FALSE)),"",VLOOKUP(C88,'陸上3（リレー申込書）'!$B$67:$AE$90,4,FALSE))</f>
        <v/>
      </c>
      <c r="F88" s="156">
        <f>IF(ISNA(VLOOKUP(C88,'陸上3（リレー申込書）'!$B$67:$AE$90,5,FALSE)),"",VLOOKUP(C88,'陸上3（リレー申込書）'!$B$67:$AE$90,5,FALSE))</f>
        <v>0</v>
      </c>
      <c r="G88" s="157" t="str">
        <f>IF(ISNA(VLOOKUP(C88,'陸上3（リレー申込書）'!$B$67:$AE$90,6,FALSE)),"",VLOOKUP(C88,'陸上3（リレー申込書）'!$B$67:$AE$90,6,FALSE))</f>
        <v/>
      </c>
      <c r="H88" s="157" t="str">
        <f>IF(ISNA(VLOOKUP(C88,'陸上3（リレー申込書）'!$B$67:$AE$90,7,FALSE)),"",VLOOKUP(C88,'陸上3（リレー申込書）'!$B$67:$AE$90,7,FALSE))</f>
        <v/>
      </c>
      <c r="I88" s="156" t="str">
        <f>IF(ISNA(VLOOKUP(C88,'陸上3（リレー申込書）'!$B$67:$AE$90,8,FALSE)),"",VLOOKUP(C88,'陸上3（リレー申込書）'!$B$67:$AE$90,8,FALSE))</f>
        <v/>
      </c>
      <c r="J88" s="134" t="str">
        <f t="shared" si="2"/>
        <v/>
      </c>
      <c r="K88" s="198" t="str">
        <f>IF(ISNA(VLOOKUP(C88,'陸上3（リレー申込書）'!$B$67:$AE$90,10,FALSE)),"",VLOOKUP(C88,'陸上3（リレー申込書）'!$B$67:$AE$90,10,FALSE))</f>
        <v/>
      </c>
      <c r="L88" s="157" t="str">
        <f>IF(ISNA(VLOOKUP(C88,'陸上3（リレー申込書）'!$B$67:$AE$90,29,FALSE)),"",VLOOKUP(C88,'陸上3（リレー申込書）'!$B$67:$AE$90,29,FALSE))</f>
        <v/>
      </c>
      <c r="M88" s="157" t="str">
        <f>IF(ISNA(VLOOKUP(C88,'陸上3（リレー申込書）'!$B$67:$AE$90,30,FALSE)),"",VLOOKUP(C88,'陸上3（リレー申込書）'!$B$67:$AE$90,30,FALSE))</f>
        <v/>
      </c>
      <c r="O88" s="230" t="str">
        <f>IF(ISNA(VLOOKUP(C88,'陸上3（リレー申込書）'!$B$67:$AE$90,9,FALSE)),"",VLOOKUP(C88,'陸上3（リレー申込書）'!$B$67:$AE$90,9,FALSE))</f>
        <v/>
      </c>
    </row>
    <row r="89" spans="2:17" ht="15" customHeight="1">
      <c r="B89" s="213" t="s">
        <v>25</v>
      </c>
      <c r="C89" s="134">
        <v>14</v>
      </c>
      <c r="D89" s="181" t="str">
        <f>IF(基本入力!$I$17="","",基本入力!$I$17)</f>
        <v/>
      </c>
      <c r="E89" s="157" t="str">
        <f>IF(ISNA(VLOOKUP(C89,'陸上3（リレー申込書）'!$B$67:$AE$90,4,FALSE)),"",VLOOKUP(C89,'陸上3（リレー申込書）'!$B$67:$AE$90,4,FALSE))</f>
        <v/>
      </c>
      <c r="F89" s="156">
        <f>IF(ISNA(VLOOKUP(C89,'陸上3（リレー申込書）'!$B$67:$AE$90,5,FALSE)),"",VLOOKUP(C89,'陸上3（リレー申込書）'!$B$67:$AE$90,5,FALSE))</f>
        <v>0</v>
      </c>
      <c r="G89" s="157" t="str">
        <f>IF(ISNA(VLOOKUP(C89,'陸上3（リレー申込書）'!$B$67:$AE$90,6,FALSE)),"",VLOOKUP(C89,'陸上3（リレー申込書）'!$B$67:$AE$90,6,FALSE))</f>
        <v/>
      </c>
      <c r="H89" s="157" t="str">
        <f>IF(ISNA(VLOOKUP(C89,'陸上3（リレー申込書）'!$B$67:$AE$90,7,FALSE)),"",VLOOKUP(C89,'陸上3（リレー申込書）'!$B$67:$AE$90,7,FALSE))</f>
        <v/>
      </c>
      <c r="I89" s="156" t="str">
        <f>IF(ISNA(VLOOKUP(C89,'陸上3（リレー申込書）'!$B$67:$AE$90,8,FALSE)),"",VLOOKUP(C89,'陸上3（リレー申込書）'!$B$67:$AE$90,8,FALSE))</f>
        <v/>
      </c>
      <c r="J89" s="134" t="str">
        <f t="shared" si="2"/>
        <v/>
      </c>
      <c r="K89" s="198" t="str">
        <f>IF(ISNA(VLOOKUP(C89,'陸上3（リレー申込書）'!$B$67:$AE$90,10,FALSE)),"",VLOOKUP(C89,'陸上3（リレー申込書）'!$B$67:$AE$90,10,FALSE))</f>
        <v/>
      </c>
      <c r="L89" s="157" t="str">
        <f>IF(ISNA(VLOOKUP(C89,'陸上3（リレー申込書）'!$B$67:$AE$90,29,FALSE)),"",VLOOKUP(C89,'陸上3（リレー申込書）'!$B$67:$AE$90,29,FALSE))</f>
        <v/>
      </c>
      <c r="M89" s="157" t="str">
        <f>IF(ISNA(VLOOKUP(C89,'陸上3（リレー申込書）'!$B$67:$AE$90,30,FALSE)),"",VLOOKUP(C89,'陸上3（リレー申込書）'!$B$67:$AE$90,30,FALSE))</f>
        <v/>
      </c>
      <c r="O89" s="230" t="str">
        <f>IF(ISNA(VLOOKUP(C89,'陸上3（リレー申込書）'!$B$67:$AE$90,9,FALSE)),"",VLOOKUP(C89,'陸上3（リレー申込書）'!$B$67:$AE$90,9,FALSE))</f>
        <v/>
      </c>
    </row>
    <row r="90" spans="2:17" ht="15" customHeight="1">
      <c r="B90" s="213" t="s">
        <v>358</v>
      </c>
      <c r="C90" s="134">
        <v>15</v>
      </c>
      <c r="D90" s="181" t="str">
        <f>IF(基本入力!$I$17="","",基本入力!$I$17)</f>
        <v/>
      </c>
      <c r="E90" s="157" t="str">
        <f>IF(ISNA(VLOOKUP(C90,'陸上3（リレー申込書）'!$B$67:$AE$90,4,FALSE)),"",VLOOKUP(C90,'陸上3（リレー申込書）'!$B$67:$AE$90,4,FALSE))</f>
        <v/>
      </c>
      <c r="F90" s="156">
        <f>IF(ISNA(VLOOKUP(C90,'陸上3（リレー申込書）'!$B$67:$AE$90,5,FALSE)),"",VLOOKUP(C90,'陸上3（リレー申込書）'!$B$67:$AE$90,5,FALSE))</f>
        <v>0</v>
      </c>
      <c r="G90" s="157" t="str">
        <f>IF(ISNA(VLOOKUP(C90,'陸上3（リレー申込書）'!$B$67:$AE$90,6,FALSE)),"",VLOOKUP(C90,'陸上3（リレー申込書）'!$B$67:$AE$90,6,FALSE))</f>
        <v/>
      </c>
      <c r="H90" s="157" t="str">
        <f>IF(ISNA(VLOOKUP(C90,'陸上3（リレー申込書）'!$B$67:$AE$90,7,FALSE)),"",VLOOKUP(C90,'陸上3（リレー申込書）'!$B$67:$AE$90,7,FALSE))</f>
        <v/>
      </c>
      <c r="I90" s="156" t="str">
        <f>IF(ISNA(VLOOKUP(C90,'陸上3（リレー申込書）'!$B$67:$AE$90,8,FALSE)),"",VLOOKUP(C90,'陸上3（リレー申込書）'!$B$67:$AE$90,8,FALSE))</f>
        <v/>
      </c>
      <c r="J90" s="134" t="str">
        <f t="shared" si="2"/>
        <v/>
      </c>
      <c r="K90" s="198" t="str">
        <f>IF(ISNA(VLOOKUP(C90,'陸上3（リレー申込書）'!$B$67:$AE$90,10,FALSE)),"",VLOOKUP(C90,'陸上3（リレー申込書）'!$B$67:$AE$90,10,FALSE))</f>
        <v/>
      </c>
      <c r="L90" s="157" t="str">
        <f>IF(ISNA(VLOOKUP(C90,'陸上3（リレー申込書）'!$B$67:$AE$90,29,FALSE)),"",VLOOKUP(C90,'陸上3（リレー申込書）'!$B$67:$AE$90,29,FALSE))</f>
        <v/>
      </c>
      <c r="M90" s="157" t="str">
        <f>IF(ISNA(VLOOKUP(C90,'陸上3（リレー申込書）'!$B$67:$AE$90,30,FALSE)),"",VLOOKUP(C90,'陸上3（リレー申込書）'!$B$67:$AE$90,30,FALSE))</f>
        <v/>
      </c>
      <c r="O90" s="230" t="str">
        <f>IF(ISNA(VLOOKUP(C90,'陸上3（リレー申込書）'!$B$67:$AE$90,9,FALSE)),"",VLOOKUP(C90,'陸上3（リレー申込書）'!$B$67:$AE$90,9,FALSE))</f>
        <v/>
      </c>
    </row>
    <row r="91" spans="2:17" ht="15" customHeight="1" thickBot="1">
      <c r="B91" s="214"/>
      <c r="C91" s="139">
        <v>16</v>
      </c>
      <c r="D91" s="182" t="str">
        <f>IF(基本入力!$I$17="","",基本入力!$I$17)</f>
        <v/>
      </c>
      <c r="E91" s="209" t="str">
        <f>IF(ISNA(VLOOKUP(C91,'陸上3（リレー申込書）'!$B$67:$AE$90,4,FALSE)),"",VLOOKUP(C91,'陸上3（リレー申込書）'!$B$67:$AE$90,4,FALSE))</f>
        <v/>
      </c>
      <c r="F91" s="201">
        <f>IF(ISNA(VLOOKUP(C91,'陸上3（リレー申込書）'!$B$67:$AE$90,5,FALSE)),"",VLOOKUP(C91,'陸上3（リレー申込書）'!$B$67:$AE$90,5,FALSE))</f>
        <v>0</v>
      </c>
      <c r="G91" s="209" t="str">
        <f>IF(ISNA(VLOOKUP(C91,'陸上3（リレー申込書）'!$B$67:$AE$90,6,FALSE)),"",VLOOKUP(C91,'陸上3（リレー申込書）'!$B$67:$AE$90,6,FALSE))</f>
        <v/>
      </c>
      <c r="H91" s="209" t="str">
        <f>IF(ISNA(VLOOKUP(C91,'陸上3（リレー申込書）'!$B$67:$AE$90,7,FALSE)),"",VLOOKUP(C91,'陸上3（リレー申込書）'!$B$67:$AE$90,7,FALSE))</f>
        <v/>
      </c>
      <c r="I91" s="201" t="str">
        <f>IF(ISNA(VLOOKUP(C91,'陸上3（リレー申込書）'!$B$67:$AE$90,8,FALSE)),"",VLOOKUP(C91,'陸上3（リレー申込書）'!$B$67:$AE$90,8,FALSE))</f>
        <v/>
      </c>
      <c r="J91" s="139" t="str">
        <f t="shared" si="2"/>
        <v/>
      </c>
      <c r="K91" s="202" t="str">
        <f>IF(ISNA(VLOOKUP(C91,'陸上3（リレー申込書）'!$B$67:$AE$90,10,FALSE)),"",VLOOKUP(C91,'陸上3（リレー申込書）'!$B$67:$AE$90,10,FALSE))</f>
        <v/>
      </c>
      <c r="L91" s="209" t="str">
        <f>IF(ISNA(VLOOKUP(C91,'陸上3（リレー申込書）'!$B$67:$AE$90,29,FALSE)),"",VLOOKUP(C91,'陸上3（リレー申込書）'!$B$67:$AE$90,29,FALSE))</f>
        <v/>
      </c>
      <c r="M91" s="209" t="str">
        <f>IF(ISNA(VLOOKUP(C91,'陸上3（リレー申込書）'!$B$67:$AE$90,30,FALSE)),"",VLOOKUP(C91,'陸上3（リレー申込書）'!$B$67:$AE$90,30,FALSE))</f>
        <v/>
      </c>
      <c r="O91" s="230" t="str">
        <f>IF(ISNA(VLOOKUP(C91,'陸上3（リレー申込書）'!$B$67:$AE$90,9,FALSE)),"",VLOOKUP(C91,'陸上3（リレー申込書）'!$B$67:$AE$90,9,FALSE))</f>
        <v/>
      </c>
    </row>
    <row r="92" spans="2:17" ht="15" customHeight="1">
      <c r="B92" s="212"/>
      <c r="C92" s="138">
        <v>21</v>
      </c>
      <c r="D92" s="183" t="str">
        <f>IF(基本入力!$I$17="","",基本入力!$I$17)</f>
        <v/>
      </c>
      <c r="E92" s="210" t="str">
        <f>IF(ISNA(VLOOKUP(C92,'陸上3（リレー申込書）'!$B$67:$AE$90,4,FALSE)),"",VLOOKUP(C92,'陸上3（リレー申込書）'!$B$67:$AE$90,4,FALSE))</f>
        <v/>
      </c>
      <c r="F92" s="199">
        <f>IF(ISNA(VLOOKUP(C92,'陸上3（リレー申込書）'!$B$67:$AE$90,5,FALSE)),"",VLOOKUP(C92,'陸上3（リレー申込書）'!$B$67:$AE$90,5,FALSE))</f>
        <v>0</v>
      </c>
      <c r="G92" s="210" t="str">
        <f>IF(ISNA(VLOOKUP(C92,'陸上3（リレー申込書）'!$B$67:$AE$90,6,FALSE)),"",VLOOKUP(C92,'陸上3（リレー申込書）'!$B$67:$AE$90,6,FALSE))</f>
        <v/>
      </c>
      <c r="H92" s="210" t="str">
        <f>IF(ISNA(VLOOKUP(C92,'陸上3（リレー申込書）'!$B$67:$AE$90,7,FALSE)),"",VLOOKUP(C92,'陸上3（リレー申込書）'!$B$67:$AE$90,7,FALSE))</f>
        <v/>
      </c>
      <c r="I92" s="199" t="str">
        <f>IF(ISNA(VLOOKUP(C92,'陸上3（リレー申込書）'!$B$67:$AE$90,8,FALSE)),"",VLOOKUP(C92,'陸上3（リレー申込書）'!$B$67:$AE$90,8,FALSE))</f>
        <v/>
      </c>
      <c r="J92" s="138" t="str">
        <f t="shared" si="2"/>
        <v/>
      </c>
      <c r="K92" s="200" t="str">
        <f>IF(Q92=0,"",Q92)</f>
        <v/>
      </c>
      <c r="L92" s="210" t="str">
        <f>IF(ISNA(VLOOKUP(C92,'陸上3（リレー申込書）'!$B$67:$AE$90,29,FALSE)),"",VLOOKUP(C92,'陸上3（リレー申込書）'!$B$67:$AE$90,29,FALSE))</f>
        <v/>
      </c>
      <c r="M92" s="210" t="str">
        <f>IF(ISNA(VLOOKUP(C92,'陸上3（リレー申込書）'!$B$67:$AE$90,30,FALSE)),"",VLOOKUP(C92,'陸上3（リレー申込書）'!$B$67:$AE$90,30,FALSE))</f>
        <v/>
      </c>
      <c r="O92" s="230" t="str">
        <f>IF(ISNA(VLOOKUP(C92,'陸上3（リレー申込書）'!$B$67:$AE$90,9,FALSE)),"",VLOOKUP(C92,'陸上3（リレー申込書）'!$B$67:$AE$90,9,FALSE))</f>
        <v/>
      </c>
      <c r="Q92" s="231">
        <f>IF(ISNA(VLOOKUP(C92,'陸上3（リレー申込書）'!$B$67:$AE$90,10,FALSE)),"",VLOOKUP(C92,'陸上3（リレー申込書）'!$B$67:$AE$90,10,FALSE))</f>
        <v>0</v>
      </c>
    </row>
    <row r="93" spans="2:17" ht="15" customHeight="1">
      <c r="B93" s="213" t="s">
        <v>360</v>
      </c>
      <c r="C93" s="134">
        <v>22</v>
      </c>
      <c r="D93" s="181" t="str">
        <f>IF(基本入力!$I$17="","",基本入力!$I$17)</f>
        <v/>
      </c>
      <c r="E93" s="157" t="str">
        <f>IF(ISNA(VLOOKUP(C93,'陸上3（リレー申込書）'!$B$67:$AE$90,4,FALSE)),"",VLOOKUP(C93,'陸上3（リレー申込書）'!$B$67:$AE$90,4,FALSE))</f>
        <v/>
      </c>
      <c r="F93" s="156">
        <f>IF(ISNA(VLOOKUP(C93,'陸上3（リレー申込書）'!$B$67:$AE$90,5,FALSE)),"",VLOOKUP(C93,'陸上3（リレー申込書）'!$B$67:$AE$90,5,FALSE))</f>
        <v>0</v>
      </c>
      <c r="G93" s="157" t="str">
        <f>IF(ISNA(VLOOKUP(C93,'陸上3（リレー申込書）'!$B$67:$AE$90,6,FALSE)),"",VLOOKUP(C93,'陸上3（リレー申込書）'!$B$67:$AE$90,6,FALSE))</f>
        <v/>
      </c>
      <c r="H93" s="157" t="str">
        <f>IF(ISNA(VLOOKUP(C93,'陸上3（リレー申込書）'!$B$67:$AE$90,7,FALSE)),"",VLOOKUP(C93,'陸上3（リレー申込書）'!$B$67:$AE$90,7,FALSE))</f>
        <v/>
      </c>
      <c r="I93" s="156" t="str">
        <f>IF(ISNA(VLOOKUP(C93,'陸上3（リレー申込書）'!$B$67:$AE$90,8,FALSE)),"",VLOOKUP(C93,'陸上3（リレー申込書）'!$B$67:$AE$90,8,FALSE))</f>
        <v/>
      </c>
      <c r="J93" s="134" t="str">
        <f t="shared" si="2"/>
        <v/>
      </c>
      <c r="K93" s="198" t="str">
        <f>IF(ISNA(VLOOKUP(C93,'陸上3（リレー申込書）'!$B$67:$AE$90,10,FALSE)),"",VLOOKUP(C93,'陸上3（リレー申込書）'!$B$67:$AE$90,10,FALSE))</f>
        <v/>
      </c>
      <c r="L93" s="157" t="str">
        <f>IF(ISNA(VLOOKUP(C93,'陸上3（リレー申込書）'!$B$67:$AE$90,29,FALSE)),"",VLOOKUP(C93,'陸上3（リレー申込書）'!$B$67:$AE$90,29,FALSE))</f>
        <v/>
      </c>
      <c r="M93" s="157" t="str">
        <f>IF(ISNA(VLOOKUP(C93,'陸上3（リレー申込書）'!$B$67:$AE$90,30,FALSE)),"",VLOOKUP(C93,'陸上3（リレー申込書）'!$B$67:$AE$90,30,FALSE))</f>
        <v/>
      </c>
      <c r="O93" s="230" t="str">
        <f>IF(ISNA(VLOOKUP(C93,'陸上3（リレー申込書）'!$B$67:$AE$90,9,FALSE)),"",VLOOKUP(C93,'陸上3（リレー申込書）'!$B$67:$AE$90,9,FALSE))</f>
        <v/>
      </c>
    </row>
    <row r="94" spans="2:17" ht="15" customHeight="1">
      <c r="B94" s="213" t="s">
        <v>361</v>
      </c>
      <c r="C94" s="134">
        <v>23</v>
      </c>
      <c r="D94" s="181" t="str">
        <f>IF(基本入力!$I$17="","",基本入力!$I$17)</f>
        <v/>
      </c>
      <c r="E94" s="157" t="str">
        <f>IF(ISNA(VLOOKUP(C94,'陸上3（リレー申込書）'!$B$67:$AE$90,4,FALSE)),"",VLOOKUP(C94,'陸上3（リレー申込書）'!$B$67:$AE$90,4,FALSE))</f>
        <v/>
      </c>
      <c r="F94" s="156">
        <f>IF(ISNA(VLOOKUP(C94,'陸上3（リレー申込書）'!$B$67:$AE$90,5,FALSE)),"",VLOOKUP(C94,'陸上3（リレー申込書）'!$B$67:$AE$90,5,FALSE))</f>
        <v>0</v>
      </c>
      <c r="G94" s="157" t="str">
        <f>IF(ISNA(VLOOKUP(C94,'陸上3（リレー申込書）'!$B$67:$AE$90,6,FALSE)),"",VLOOKUP(C94,'陸上3（リレー申込書）'!$B$67:$AE$90,6,FALSE))</f>
        <v/>
      </c>
      <c r="H94" s="157" t="str">
        <f>IF(ISNA(VLOOKUP(C94,'陸上3（リレー申込書）'!$B$67:$AE$90,7,FALSE)),"",VLOOKUP(C94,'陸上3（リレー申込書）'!$B$67:$AE$90,7,FALSE))</f>
        <v/>
      </c>
      <c r="I94" s="156" t="str">
        <f>IF(ISNA(VLOOKUP(C94,'陸上3（リレー申込書）'!$B$67:$AE$90,8,FALSE)),"",VLOOKUP(C94,'陸上3（リレー申込書）'!$B$67:$AE$90,8,FALSE))</f>
        <v/>
      </c>
      <c r="J94" s="134" t="str">
        <f t="shared" si="2"/>
        <v/>
      </c>
      <c r="K94" s="198" t="str">
        <f>IF(ISNA(VLOOKUP(C94,'陸上3（リレー申込書）'!$B$67:$AE$90,10,FALSE)),"",VLOOKUP(C94,'陸上3（リレー申込書）'!$B$67:$AE$90,10,FALSE))</f>
        <v/>
      </c>
      <c r="L94" s="157" t="str">
        <f>IF(ISNA(VLOOKUP(C94,'陸上3（リレー申込書）'!$B$67:$AE$90,29,FALSE)),"",VLOOKUP(C94,'陸上3（リレー申込書）'!$B$67:$AE$90,29,FALSE))</f>
        <v/>
      </c>
      <c r="M94" s="157" t="str">
        <f>IF(ISNA(VLOOKUP(C94,'陸上3（リレー申込書）'!$B$67:$AE$90,30,FALSE)),"",VLOOKUP(C94,'陸上3（リレー申込書）'!$B$67:$AE$90,30,FALSE))</f>
        <v/>
      </c>
      <c r="O94" s="230" t="str">
        <f>IF(ISNA(VLOOKUP(C94,'陸上3（リレー申込書）'!$B$67:$AE$90,9,FALSE)),"",VLOOKUP(C94,'陸上3（リレー申込書）'!$B$67:$AE$90,9,FALSE))</f>
        <v/>
      </c>
    </row>
    <row r="95" spans="2:17" ht="15" customHeight="1">
      <c r="B95" s="213" t="s">
        <v>25</v>
      </c>
      <c r="C95" s="134">
        <v>24</v>
      </c>
      <c r="D95" s="181" t="str">
        <f>IF(基本入力!$I$17="","",基本入力!$I$17)</f>
        <v/>
      </c>
      <c r="E95" s="157" t="str">
        <f>IF(ISNA(VLOOKUP(C95,'陸上3（リレー申込書）'!$B$67:$AE$90,4,FALSE)),"",VLOOKUP(C95,'陸上3（リレー申込書）'!$B$67:$AE$90,4,FALSE))</f>
        <v/>
      </c>
      <c r="F95" s="156">
        <f>IF(ISNA(VLOOKUP(C95,'陸上3（リレー申込書）'!$B$67:$AE$90,5,FALSE)),"",VLOOKUP(C95,'陸上3（リレー申込書）'!$B$67:$AE$90,5,FALSE))</f>
        <v>0</v>
      </c>
      <c r="G95" s="157" t="str">
        <f>IF(ISNA(VLOOKUP(C95,'陸上3（リレー申込書）'!$B$67:$AE$90,6,FALSE)),"",VLOOKUP(C95,'陸上3（リレー申込書）'!$B$67:$AE$90,6,FALSE))</f>
        <v/>
      </c>
      <c r="H95" s="157" t="str">
        <f>IF(ISNA(VLOOKUP(C95,'陸上3（リレー申込書）'!$B$67:$AE$90,7,FALSE)),"",VLOOKUP(C95,'陸上3（リレー申込書）'!$B$67:$AE$90,7,FALSE))</f>
        <v/>
      </c>
      <c r="I95" s="156" t="str">
        <f>IF(ISNA(VLOOKUP(C95,'陸上3（リレー申込書）'!$B$67:$AE$90,8,FALSE)),"",VLOOKUP(C95,'陸上3（リレー申込書）'!$B$67:$AE$90,8,FALSE))</f>
        <v/>
      </c>
      <c r="J95" s="134" t="str">
        <f t="shared" si="2"/>
        <v/>
      </c>
      <c r="K95" s="198" t="str">
        <f>IF(ISNA(VLOOKUP(C95,'陸上3（リレー申込書）'!$B$67:$AE$90,10,FALSE)),"",VLOOKUP(C95,'陸上3（リレー申込書）'!$B$67:$AE$90,10,FALSE))</f>
        <v/>
      </c>
      <c r="L95" s="157" t="str">
        <f>IF(ISNA(VLOOKUP(C95,'陸上3（リレー申込書）'!$B$67:$AE$90,29,FALSE)),"",VLOOKUP(C95,'陸上3（リレー申込書）'!$B$67:$AE$90,29,FALSE))</f>
        <v/>
      </c>
      <c r="M95" s="157" t="str">
        <f>IF(ISNA(VLOOKUP(C95,'陸上3（リレー申込書）'!$B$67:$AE$90,30,FALSE)),"",VLOOKUP(C95,'陸上3（リレー申込書）'!$B$67:$AE$90,30,FALSE))</f>
        <v/>
      </c>
      <c r="O95" s="230" t="str">
        <f>IF(ISNA(VLOOKUP(C95,'陸上3（リレー申込書）'!$B$67:$AE$90,9,FALSE)),"",VLOOKUP(C95,'陸上3（リレー申込書）'!$B$67:$AE$90,9,FALSE))</f>
        <v/>
      </c>
    </row>
    <row r="96" spans="2:17" ht="15" customHeight="1">
      <c r="B96" s="213" t="s">
        <v>358</v>
      </c>
      <c r="C96" s="134">
        <v>25</v>
      </c>
      <c r="D96" s="181" t="str">
        <f>IF(基本入力!$I$17="","",基本入力!$I$17)</f>
        <v/>
      </c>
      <c r="E96" s="157" t="str">
        <f>IF(ISNA(VLOOKUP(C96,'陸上3（リレー申込書）'!$B$67:$AE$90,4,FALSE)),"",VLOOKUP(C96,'陸上3（リレー申込書）'!$B$67:$AE$90,4,FALSE))</f>
        <v/>
      </c>
      <c r="F96" s="156">
        <f>IF(ISNA(VLOOKUP(C96,'陸上3（リレー申込書）'!$B$67:$AE$90,5,FALSE)),"",VLOOKUP(C96,'陸上3（リレー申込書）'!$B$67:$AE$90,5,FALSE))</f>
        <v>0</v>
      </c>
      <c r="G96" s="157" t="str">
        <f>IF(ISNA(VLOOKUP(C96,'陸上3（リレー申込書）'!$B$67:$AE$90,6,FALSE)),"",VLOOKUP(C96,'陸上3（リレー申込書）'!$B$67:$AE$90,6,FALSE))</f>
        <v/>
      </c>
      <c r="H96" s="157" t="str">
        <f>IF(ISNA(VLOOKUP(C96,'陸上3（リレー申込書）'!$B$67:$AE$90,7,FALSE)),"",VLOOKUP(C96,'陸上3（リレー申込書）'!$B$67:$AE$90,7,FALSE))</f>
        <v/>
      </c>
      <c r="I96" s="156" t="str">
        <f>IF(ISNA(VLOOKUP(C96,'陸上3（リレー申込書）'!$B$67:$AE$90,8,FALSE)),"",VLOOKUP(C96,'陸上3（リレー申込書）'!$B$67:$AE$90,8,FALSE))</f>
        <v/>
      </c>
      <c r="J96" s="134" t="str">
        <f t="shared" si="2"/>
        <v/>
      </c>
      <c r="K96" s="198" t="str">
        <f>IF(ISNA(VLOOKUP(C96,'陸上3（リレー申込書）'!$B$67:$AE$90,10,FALSE)),"",VLOOKUP(C96,'陸上3（リレー申込書）'!$B$67:$AE$90,10,FALSE))</f>
        <v/>
      </c>
      <c r="L96" s="157" t="str">
        <f>IF(ISNA(VLOOKUP(C96,'陸上3（リレー申込書）'!$B$67:$AE$90,29,FALSE)),"",VLOOKUP(C96,'陸上3（リレー申込書）'!$B$67:$AE$90,29,FALSE))</f>
        <v/>
      </c>
      <c r="M96" s="157" t="str">
        <f>IF(ISNA(VLOOKUP(C96,'陸上3（リレー申込書）'!$B$67:$AE$90,30,FALSE)),"",VLOOKUP(C96,'陸上3（リレー申込書）'!$B$67:$AE$90,30,FALSE))</f>
        <v/>
      </c>
      <c r="O96" s="230" t="str">
        <f>IF(ISNA(VLOOKUP(C96,'陸上3（リレー申込書）'!$B$67:$AE$90,9,FALSE)),"",VLOOKUP(C96,'陸上3（リレー申込書）'!$B$67:$AE$90,9,FALSE))</f>
        <v/>
      </c>
    </row>
    <row r="97" spans="2:17" ht="15" customHeight="1" thickBot="1">
      <c r="B97" s="214"/>
      <c r="C97" s="139">
        <v>26</v>
      </c>
      <c r="D97" s="182" t="str">
        <f>IF(基本入力!$I$17="","",基本入力!$I$17)</f>
        <v/>
      </c>
      <c r="E97" s="209" t="str">
        <f>IF(ISNA(VLOOKUP(C97,'陸上3（リレー申込書）'!$B$67:$AE$90,4,FALSE)),"",VLOOKUP(C97,'陸上3（リレー申込書）'!$B$67:$AE$90,4,FALSE))</f>
        <v/>
      </c>
      <c r="F97" s="201">
        <f>IF(ISNA(VLOOKUP(C97,'陸上3（リレー申込書）'!$B$67:$AE$90,5,FALSE)),"",VLOOKUP(C97,'陸上3（リレー申込書）'!$B$67:$AE$90,5,FALSE))</f>
        <v>0</v>
      </c>
      <c r="G97" s="209" t="str">
        <f>IF(ISNA(VLOOKUP(C97,'陸上3（リレー申込書）'!$B$67:$AE$90,6,FALSE)),"",VLOOKUP(C97,'陸上3（リレー申込書）'!$B$67:$AE$90,6,FALSE))</f>
        <v/>
      </c>
      <c r="H97" s="209" t="str">
        <f>IF(ISNA(VLOOKUP(C97,'陸上3（リレー申込書）'!$B$67:$AE$90,7,FALSE)),"",VLOOKUP(C97,'陸上3（リレー申込書）'!$B$67:$AE$90,7,FALSE))</f>
        <v/>
      </c>
      <c r="I97" s="201" t="str">
        <f>IF(ISNA(VLOOKUP(C97,'陸上3（リレー申込書）'!$B$67:$AE$90,8,FALSE)),"",VLOOKUP(C97,'陸上3（リレー申込書）'!$B$67:$AE$90,8,FALSE))</f>
        <v/>
      </c>
      <c r="J97" s="139" t="str">
        <f t="shared" si="2"/>
        <v/>
      </c>
      <c r="K97" s="202" t="str">
        <f>IF(ISNA(VLOOKUP(C97,'陸上3（リレー申込書）'!$B$67:$AE$90,10,FALSE)),"",VLOOKUP(C97,'陸上3（リレー申込書）'!$B$67:$AE$90,10,FALSE))</f>
        <v/>
      </c>
      <c r="L97" s="209" t="str">
        <f>IF(ISNA(VLOOKUP(C97,'陸上3（リレー申込書）'!$B$67:$AE$90,29,FALSE)),"",VLOOKUP(C97,'陸上3（リレー申込書）'!$B$67:$AE$90,29,FALSE))</f>
        <v/>
      </c>
      <c r="M97" s="209" t="str">
        <f>IF(ISNA(VLOOKUP(C97,'陸上3（リレー申込書）'!$B$67:$AE$90,30,FALSE)),"",VLOOKUP(C97,'陸上3（リレー申込書）'!$B$67:$AE$90,30,FALSE))</f>
        <v/>
      </c>
      <c r="O97" s="230" t="str">
        <f>IF(ISNA(VLOOKUP(C97,'陸上3（リレー申込書）'!$B$67:$AE$90,9,FALSE)),"",VLOOKUP(C97,'陸上3（リレー申込書）'!$B$67:$AE$90,9,FALSE))</f>
        <v/>
      </c>
    </row>
    <row r="98" spans="2:17" ht="15" customHeight="1">
      <c r="B98" s="212"/>
      <c r="C98" s="138">
        <v>31</v>
      </c>
      <c r="D98" s="183" t="str">
        <f>IF(基本入力!$I$17="","",基本入力!$I$17)</f>
        <v/>
      </c>
      <c r="E98" s="210" t="str">
        <f>IF(ISNA(VLOOKUP(C98,'陸上3（リレー申込書）'!$B$67:$AE$90,4,FALSE)),"",VLOOKUP(C98,'陸上3（リレー申込書）'!$B$67:$AE$90,4,FALSE))</f>
        <v/>
      </c>
      <c r="F98" s="199">
        <f>IF(ISNA(VLOOKUP(C98,'陸上3（リレー申込書）'!$B$67:$AE$90,5,FALSE)),"",VLOOKUP(C98,'陸上3（リレー申込書）'!$B$67:$AE$90,5,FALSE))</f>
        <v>0</v>
      </c>
      <c r="G98" s="210" t="str">
        <f>IF(ISNA(VLOOKUP(C98,'陸上3（リレー申込書）'!$B$67:$AE$90,6,FALSE)),"",VLOOKUP(C98,'陸上3（リレー申込書）'!$B$67:$AE$90,6,FALSE))</f>
        <v/>
      </c>
      <c r="H98" s="210" t="str">
        <f>IF(ISNA(VLOOKUP(C98,'陸上3（リレー申込書）'!$B$67:$AE$90,7,FALSE)),"",VLOOKUP(C98,'陸上3（リレー申込書）'!$B$67:$AE$90,7,FALSE))</f>
        <v/>
      </c>
      <c r="I98" s="199" t="str">
        <f>IF(ISNA(VLOOKUP(C98,'陸上3（リレー申込書）'!$B$67:$AE$90,8,FALSE)),"",VLOOKUP(C98,'陸上3（リレー申込書）'!$B$67:$AE$90,8,FALSE))</f>
        <v/>
      </c>
      <c r="J98" s="138" t="str">
        <f t="shared" si="2"/>
        <v/>
      </c>
      <c r="K98" s="200" t="str">
        <f>IF(Q98=0,"",Q98)</f>
        <v/>
      </c>
      <c r="L98" s="210" t="str">
        <f>IF(ISNA(VLOOKUP(C98,'陸上3（リレー申込書）'!$B$67:$AE$90,29,FALSE)),"",VLOOKUP(C98,'陸上3（リレー申込書）'!$B$67:$AE$90,29,FALSE))</f>
        <v/>
      </c>
      <c r="M98" s="210" t="str">
        <f>IF(ISNA(VLOOKUP(C98,'陸上3（リレー申込書）'!$B$67:$AE$90,30,FALSE)),"",VLOOKUP(C98,'陸上3（リレー申込書）'!$B$67:$AE$90,30,FALSE))</f>
        <v/>
      </c>
      <c r="O98" s="230" t="str">
        <f>IF(ISNA(VLOOKUP(C98,'陸上3（リレー申込書）'!$B$67:$AE$90,9,FALSE)),"",VLOOKUP(C98,'陸上3（リレー申込書）'!$B$67:$AE$90,9,FALSE))</f>
        <v/>
      </c>
      <c r="Q98" s="231">
        <f>IF(ISNA(VLOOKUP(C98,'陸上3（リレー申込書）'!$B$67:$AE$90,10,FALSE)),"",VLOOKUP(C98,'陸上3（リレー申込書）'!$B$67:$AE$90,10,FALSE))</f>
        <v>0</v>
      </c>
    </row>
    <row r="99" spans="2:17" ht="15" customHeight="1">
      <c r="B99" s="213" t="s">
        <v>360</v>
      </c>
      <c r="C99" s="134">
        <v>32</v>
      </c>
      <c r="D99" s="181" t="str">
        <f>IF(基本入力!$I$17="","",基本入力!$I$17)</f>
        <v/>
      </c>
      <c r="E99" s="157" t="str">
        <f>IF(ISNA(VLOOKUP(C99,'陸上3（リレー申込書）'!$B$67:$AE$90,4,FALSE)),"",VLOOKUP(C99,'陸上3（リレー申込書）'!$B$67:$AE$90,4,FALSE))</f>
        <v/>
      </c>
      <c r="F99" s="156">
        <f>IF(ISNA(VLOOKUP(C99,'陸上3（リレー申込書）'!$B$67:$AE$90,5,FALSE)),"",VLOOKUP(C99,'陸上3（リレー申込書）'!$B$67:$AE$90,5,FALSE))</f>
        <v>0</v>
      </c>
      <c r="G99" s="157" t="str">
        <f>IF(ISNA(VLOOKUP(C99,'陸上3（リレー申込書）'!$B$67:$AE$90,6,FALSE)),"",VLOOKUP(C99,'陸上3（リレー申込書）'!$B$67:$AE$90,6,FALSE))</f>
        <v/>
      </c>
      <c r="H99" s="157" t="str">
        <f>IF(ISNA(VLOOKUP(C99,'陸上3（リレー申込書）'!$B$67:$AE$90,7,FALSE)),"",VLOOKUP(C99,'陸上3（リレー申込書）'!$B$67:$AE$90,7,FALSE))</f>
        <v/>
      </c>
      <c r="I99" s="156" t="str">
        <f>IF(ISNA(VLOOKUP(C99,'陸上3（リレー申込書）'!$B$67:$AE$90,8,FALSE)),"",VLOOKUP(C99,'陸上3（リレー申込書）'!$B$67:$AE$90,8,FALSE))</f>
        <v/>
      </c>
      <c r="J99" s="134" t="str">
        <f t="shared" si="2"/>
        <v/>
      </c>
      <c r="K99" s="198" t="str">
        <f>IF(ISNA(VLOOKUP(C99,'陸上3（リレー申込書）'!$B$67:$AE$90,10,FALSE)),"",VLOOKUP(C99,'陸上3（リレー申込書）'!$B$67:$AE$90,10,FALSE))</f>
        <v/>
      </c>
      <c r="L99" s="157" t="str">
        <f>IF(ISNA(VLOOKUP(C99,'陸上3（リレー申込書）'!$B$67:$AE$90,29,FALSE)),"",VLOOKUP(C99,'陸上3（リレー申込書）'!$B$67:$AE$90,29,FALSE))</f>
        <v/>
      </c>
      <c r="M99" s="157" t="str">
        <f>IF(ISNA(VLOOKUP(C99,'陸上3（リレー申込書）'!$B$67:$AE$90,30,FALSE)),"",VLOOKUP(C99,'陸上3（リレー申込書）'!$B$67:$AE$90,30,FALSE))</f>
        <v/>
      </c>
      <c r="O99" s="230" t="str">
        <f>IF(ISNA(VLOOKUP(C99,'陸上3（リレー申込書）'!$B$67:$AE$90,9,FALSE)),"",VLOOKUP(C99,'陸上3（リレー申込書）'!$B$67:$AE$90,9,FALSE))</f>
        <v/>
      </c>
    </row>
    <row r="100" spans="2:17" ht="15" customHeight="1">
      <c r="B100" s="213" t="s">
        <v>361</v>
      </c>
      <c r="C100" s="134">
        <v>33</v>
      </c>
      <c r="D100" s="181" t="str">
        <f>IF(基本入力!$I$17="","",基本入力!$I$17)</f>
        <v/>
      </c>
      <c r="E100" s="157" t="str">
        <f>IF(ISNA(VLOOKUP(C100,'陸上3（リレー申込書）'!$B$67:$AE$90,4,FALSE)),"",VLOOKUP(C100,'陸上3（リレー申込書）'!$B$67:$AE$90,4,FALSE))</f>
        <v/>
      </c>
      <c r="F100" s="156">
        <f>IF(ISNA(VLOOKUP(C100,'陸上3（リレー申込書）'!$B$67:$AE$90,5,FALSE)),"",VLOOKUP(C100,'陸上3（リレー申込書）'!$B$67:$AE$90,5,FALSE))</f>
        <v>0</v>
      </c>
      <c r="G100" s="157" t="str">
        <f>IF(ISNA(VLOOKUP(C100,'陸上3（リレー申込書）'!$B$67:$AE$90,6,FALSE)),"",VLOOKUP(C100,'陸上3（リレー申込書）'!$B$67:$AE$90,6,FALSE))</f>
        <v/>
      </c>
      <c r="H100" s="157" t="str">
        <f>IF(ISNA(VLOOKUP(C100,'陸上3（リレー申込書）'!$B$67:$AE$90,7,FALSE)),"",VLOOKUP(C100,'陸上3（リレー申込書）'!$B$67:$AE$90,7,FALSE))</f>
        <v/>
      </c>
      <c r="I100" s="156" t="str">
        <f>IF(ISNA(VLOOKUP(C100,'陸上3（リレー申込書）'!$B$67:$AE$90,8,FALSE)),"",VLOOKUP(C100,'陸上3（リレー申込書）'!$B$67:$AE$90,8,FALSE))</f>
        <v/>
      </c>
      <c r="J100" s="134" t="str">
        <f t="shared" si="2"/>
        <v/>
      </c>
      <c r="K100" s="198" t="str">
        <f>IF(ISNA(VLOOKUP(C100,'陸上3（リレー申込書）'!$B$67:$AE$90,10,FALSE)),"",VLOOKUP(C100,'陸上3（リレー申込書）'!$B$67:$AE$90,10,FALSE))</f>
        <v/>
      </c>
      <c r="L100" s="157" t="str">
        <f>IF(ISNA(VLOOKUP(C100,'陸上3（リレー申込書）'!$B$67:$AE$90,29,FALSE)),"",VLOOKUP(C100,'陸上3（リレー申込書）'!$B$67:$AE$90,29,FALSE))</f>
        <v/>
      </c>
      <c r="M100" s="157" t="str">
        <f>IF(ISNA(VLOOKUP(C100,'陸上3（リレー申込書）'!$B$67:$AE$90,30,FALSE)),"",VLOOKUP(C100,'陸上3（リレー申込書）'!$B$67:$AE$90,30,FALSE))</f>
        <v/>
      </c>
      <c r="O100" s="230" t="str">
        <f>IF(ISNA(VLOOKUP(C100,'陸上3（リレー申込書）'!$B$67:$AE$90,9,FALSE)),"",VLOOKUP(C100,'陸上3（リレー申込書）'!$B$67:$AE$90,9,FALSE))</f>
        <v/>
      </c>
    </row>
    <row r="101" spans="2:17" ht="15" customHeight="1">
      <c r="B101" s="213" t="s">
        <v>25</v>
      </c>
      <c r="C101" s="134">
        <v>34</v>
      </c>
      <c r="D101" s="181" t="str">
        <f>IF(基本入力!$I$17="","",基本入力!$I$17)</f>
        <v/>
      </c>
      <c r="E101" s="157" t="str">
        <f>IF(ISNA(VLOOKUP(C101,'陸上3（リレー申込書）'!$B$67:$AE$90,4,FALSE)),"",VLOOKUP(C101,'陸上3（リレー申込書）'!$B$67:$AE$90,4,FALSE))</f>
        <v/>
      </c>
      <c r="F101" s="156">
        <f>IF(ISNA(VLOOKUP(C101,'陸上3（リレー申込書）'!$B$67:$AE$90,5,FALSE)),"",VLOOKUP(C101,'陸上3（リレー申込書）'!$B$67:$AE$90,5,FALSE))</f>
        <v>0</v>
      </c>
      <c r="G101" s="157" t="str">
        <f>IF(ISNA(VLOOKUP(C101,'陸上3（リレー申込書）'!$B$67:$AE$90,6,FALSE)),"",VLOOKUP(C101,'陸上3（リレー申込書）'!$B$67:$AE$90,6,FALSE))</f>
        <v/>
      </c>
      <c r="H101" s="157" t="str">
        <f>IF(ISNA(VLOOKUP(C101,'陸上3（リレー申込書）'!$B$67:$AE$90,7,FALSE)),"",VLOOKUP(C101,'陸上3（リレー申込書）'!$B$67:$AE$90,7,FALSE))</f>
        <v/>
      </c>
      <c r="I101" s="156" t="str">
        <f>IF(ISNA(VLOOKUP(C101,'陸上3（リレー申込書）'!$B$67:$AE$90,8,FALSE)),"",VLOOKUP(C101,'陸上3（リレー申込書）'!$B$67:$AE$90,8,FALSE))</f>
        <v/>
      </c>
      <c r="J101" s="134" t="str">
        <f t="shared" si="2"/>
        <v/>
      </c>
      <c r="K101" s="198" t="str">
        <f>IF(ISNA(VLOOKUP(C101,'陸上3（リレー申込書）'!$B$67:$AE$90,10,FALSE)),"",VLOOKUP(C101,'陸上3（リレー申込書）'!$B$67:$AE$90,10,FALSE))</f>
        <v/>
      </c>
      <c r="L101" s="157" t="str">
        <f>IF(ISNA(VLOOKUP(C101,'陸上3（リレー申込書）'!$B$67:$AE$90,29,FALSE)),"",VLOOKUP(C101,'陸上3（リレー申込書）'!$B$67:$AE$90,29,FALSE))</f>
        <v/>
      </c>
      <c r="M101" s="157" t="str">
        <f>IF(ISNA(VLOOKUP(C101,'陸上3（リレー申込書）'!$B$67:$AE$90,30,FALSE)),"",VLOOKUP(C101,'陸上3（リレー申込書）'!$B$67:$AE$90,30,FALSE))</f>
        <v/>
      </c>
      <c r="O101" s="230" t="str">
        <f>IF(ISNA(VLOOKUP(C101,'陸上3（リレー申込書）'!$B$67:$AE$90,9,FALSE)),"",VLOOKUP(C101,'陸上3（リレー申込書）'!$B$67:$AE$90,9,FALSE))</f>
        <v/>
      </c>
    </row>
    <row r="102" spans="2:17" ht="15" customHeight="1">
      <c r="B102" s="213" t="s">
        <v>358</v>
      </c>
      <c r="C102" s="134">
        <v>35</v>
      </c>
      <c r="D102" s="181" t="str">
        <f>IF(基本入力!$I$17="","",基本入力!$I$17)</f>
        <v/>
      </c>
      <c r="E102" s="157" t="str">
        <f>IF(ISNA(VLOOKUP(C102,'陸上3（リレー申込書）'!$B$67:$AE$90,4,FALSE)),"",VLOOKUP(C102,'陸上3（リレー申込書）'!$B$67:$AE$90,4,FALSE))</f>
        <v/>
      </c>
      <c r="F102" s="156">
        <f>IF(ISNA(VLOOKUP(C102,'陸上3（リレー申込書）'!$B$67:$AE$90,5,FALSE)),"",VLOOKUP(C102,'陸上3（リレー申込書）'!$B$67:$AE$90,5,FALSE))</f>
        <v>0</v>
      </c>
      <c r="G102" s="157" t="str">
        <f>IF(ISNA(VLOOKUP(C102,'陸上3（リレー申込書）'!$B$67:$AE$90,6,FALSE)),"",VLOOKUP(C102,'陸上3（リレー申込書）'!$B$67:$AE$90,6,FALSE))</f>
        <v/>
      </c>
      <c r="H102" s="157" t="str">
        <f>IF(ISNA(VLOOKUP(C102,'陸上3（リレー申込書）'!$B$67:$AE$90,7,FALSE)),"",VLOOKUP(C102,'陸上3（リレー申込書）'!$B$67:$AE$90,7,FALSE))</f>
        <v/>
      </c>
      <c r="I102" s="156" t="str">
        <f>IF(ISNA(VLOOKUP(C102,'陸上3（リレー申込書）'!$B$67:$AE$90,8,FALSE)),"",VLOOKUP(C102,'陸上3（リレー申込書）'!$B$67:$AE$90,8,FALSE))</f>
        <v/>
      </c>
      <c r="J102" s="134" t="str">
        <f t="shared" si="2"/>
        <v/>
      </c>
      <c r="K102" s="198" t="str">
        <f>IF(ISNA(VLOOKUP(C102,'陸上3（リレー申込書）'!$B$67:$AE$90,10,FALSE)),"",VLOOKUP(C102,'陸上3（リレー申込書）'!$B$67:$AE$90,10,FALSE))</f>
        <v/>
      </c>
      <c r="L102" s="157" t="str">
        <f>IF(ISNA(VLOOKUP(C102,'陸上3（リレー申込書）'!$B$67:$AE$90,29,FALSE)),"",VLOOKUP(C102,'陸上3（リレー申込書）'!$B$67:$AE$90,29,FALSE))</f>
        <v/>
      </c>
      <c r="M102" s="157" t="str">
        <f>IF(ISNA(VLOOKUP(C102,'陸上3（リレー申込書）'!$B$67:$AE$90,30,FALSE)),"",VLOOKUP(C102,'陸上3（リレー申込書）'!$B$67:$AE$90,30,FALSE))</f>
        <v/>
      </c>
      <c r="O102" s="230" t="str">
        <f>IF(ISNA(VLOOKUP(C102,'陸上3（リレー申込書）'!$B$67:$AE$90,9,FALSE)),"",VLOOKUP(C102,'陸上3（リレー申込書）'!$B$67:$AE$90,9,FALSE))</f>
        <v/>
      </c>
    </row>
    <row r="103" spans="2:17" ht="15" customHeight="1" thickBot="1">
      <c r="B103" s="214"/>
      <c r="C103" s="139">
        <v>36</v>
      </c>
      <c r="D103" s="182" t="str">
        <f>IF(基本入力!$I$17="","",基本入力!$I$17)</f>
        <v/>
      </c>
      <c r="E103" s="209" t="str">
        <f>IF(ISNA(VLOOKUP(C103,'陸上3（リレー申込書）'!$B$67:$AE$90,4,FALSE)),"",VLOOKUP(C103,'陸上3（リレー申込書）'!$B$67:$AE$90,4,FALSE))</f>
        <v/>
      </c>
      <c r="F103" s="201">
        <f>IF(ISNA(VLOOKUP(C103,'陸上3（リレー申込書）'!$B$67:$AE$90,5,FALSE)),"",VLOOKUP(C103,'陸上3（リレー申込書）'!$B$67:$AE$90,5,FALSE))</f>
        <v>0</v>
      </c>
      <c r="G103" s="209" t="str">
        <f>IF(ISNA(VLOOKUP(C103,'陸上3（リレー申込書）'!$B$67:$AE$90,6,FALSE)),"",VLOOKUP(C103,'陸上3（リレー申込書）'!$B$67:$AE$90,6,FALSE))</f>
        <v/>
      </c>
      <c r="H103" s="209" t="str">
        <f>IF(ISNA(VLOOKUP(C103,'陸上3（リレー申込書）'!$B$67:$AE$90,7,FALSE)),"",VLOOKUP(C103,'陸上3（リレー申込書）'!$B$67:$AE$90,7,FALSE))</f>
        <v/>
      </c>
      <c r="I103" s="201" t="str">
        <f>IF(ISNA(VLOOKUP(C103,'陸上3（リレー申込書）'!$B$67:$AE$90,8,FALSE)),"",VLOOKUP(C103,'陸上3（リレー申込書）'!$B$67:$AE$90,8,FALSE))</f>
        <v/>
      </c>
      <c r="J103" s="139" t="str">
        <f t="shared" si="2"/>
        <v/>
      </c>
      <c r="K103" s="202" t="str">
        <f>IF(ISNA(VLOOKUP(C103,'陸上3（リレー申込書）'!$B$67:$AE$90,10,FALSE)),"",VLOOKUP(C103,'陸上3（リレー申込書）'!$B$67:$AE$90,10,FALSE))</f>
        <v/>
      </c>
      <c r="L103" s="209" t="str">
        <f>IF(ISNA(VLOOKUP(C103,'陸上3（リレー申込書）'!$B$67:$AE$90,29,FALSE)),"",VLOOKUP(C103,'陸上3（リレー申込書）'!$B$67:$AE$90,29,FALSE))</f>
        <v/>
      </c>
      <c r="M103" s="209" t="str">
        <f>IF(ISNA(VLOOKUP(C103,'陸上3（リレー申込書）'!$B$67:$AE$90,30,FALSE)),"",VLOOKUP(C103,'陸上3（リレー申込書）'!$B$67:$AE$90,30,FALSE))</f>
        <v/>
      </c>
      <c r="O103" s="230" t="str">
        <f>IF(ISNA(VLOOKUP(C103,'陸上3（リレー申込書）'!$B$67:$AE$90,9,FALSE)),"",VLOOKUP(C103,'陸上3（リレー申込書）'!$B$67:$AE$90,9,FALSE))</f>
        <v/>
      </c>
    </row>
    <row r="104" spans="2:17" ht="15" customHeight="1">
      <c r="B104" s="212"/>
      <c r="C104" s="138">
        <v>41</v>
      </c>
      <c r="D104" s="184" t="str">
        <f>IF(基本入力!$I$17="","",基本入力!$I$17)</f>
        <v/>
      </c>
      <c r="E104" s="210" t="str">
        <f>IF(ISNA(VLOOKUP(C104,'陸上3（リレー申込書）'!$L$67:$AL$90,4,FALSE)),"",VLOOKUP(C104,'陸上3（リレー申込書）'!$L$67:$AL$90,4,FALSE))</f>
        <v/>
      </c>
      <c r="F104" s="199">
        <f>IF(ISNA(VLOOKUP(C104,'陸上3（リレー申込書）'!$L$67:$AL$90,5,FALSE)),"",VLOOKUP(C104,'陸上3（リレー申込書）'!$L$67:$AL$90,5,FALSE))</f>
        <v>0</v>
      </c>
      <c r="G104" s="210" t="str">
        <f>IF(ISNA(VLOOKUP(C104,'陸上3（リレー申込書）'!$L$67:$AL$90,6,FALSE)),"",VLOOKUP(C104,'陸上3（リレー申込書）'!$L$67:$AL$90,6,FALSE))</f>
        <v/>
      </c>
      <c r="H104" s="210" t="str">
        <f>IF(ISNA(VLOOKUP(C104,'陸上3（リレー申込書）'!$L$67:$AL$90,7,FALSE)),"",VLOOKUP(C104,'陸上3（リレー申込書）'!$L$67:$AL$90,7,FALSE))</f>
        <v/>
      </c>
      <c r="I104" s="199" t="str">
        <f>IF(ISNA(VLOOKUP(C104,'陸上3（リレー申込書）'!$L$67:$AL$90,8,FALSE)),"",VLOOKUP(C104,'陸上3（リレー申込書）'!$L$67:$AL$90,8,FALSE))</f>
        <v/>
      </c>
      <c r="J104" s="138" t="str">
        <f t="shared" si="2"/>
        <v/>
      </c>
      <c r="K104" s="200" t="str">
        <f>IF(Q104=0,"",Q104)</f>
        <v/>
      </c>
      <c r="L104" s="210" t="str">
        <f>IF(ISNA(VLOOKUP(C104,'陸上3（リレー申込書）'!$L$67:$AL$90,26,FALSE)),"",VLOOKUP(C104,'陸上3（リレー申込書）'!$L$67:$AL$90,26,FALSE))</f>
        <v/>
      </c>
      <c r="M104" s="210" t="str">
        <f>IF(ISNA(VLOOKUP(C104,'陸上3（リレー申込書）'!$L$67:$AL$90,27,FALSE)),"",VLOOKUP(C104,'陸上3（リレー申込書）'!$L$67:$AL$90,27,FALSE))</f>
        <v/>
      </c>
      <c r="O104" s="230" t="str">
        <f>IF(ISNA(VLOOKUP(C104,'陸上3（リレー申込書）'!$L$67:$AL$90,9,FALSE)),"",VLOOKUP(C104,'陸上3（リレー申込書）'!$L$67:$AL$90,9,FALSE))</f>
        <v/>
      </c>
      <c r="Q104" s="231">
        <f>IF(ISNA(VLOOKUP(C104,'陸上3（リレー申込書）'!$L$67:$AL$90,10,FALSE)),"",VLOOKUP(C104,'陸上3（リレー申込書）'!$L$67:$AL$90,10,FALSE))</f>
        <v>0</v>
      </c>
    </row>
    <row r="105" spans="2:17" ht="15" customHeight="1">
      <c r="B105" s="213" t="s">
        <v>360</v>
      </c>
      <c r="C105" s="134">
        <v>42</v>
      </c>
      <c r="D105" s="185" t="str">
        <f>IF(基本入力!$I$17="","",基本入力!$I$17)</f>
        <v/>
      </c>
      <c r="E105" s="210" t="str">
        <f>IF(ISNA(VLOOKUP(C105,'陸上3（リレー申込書）'!$L$67:$AL$90,4,FALSE)),"",VLOOKUP(C105,'陸上3（リレー申込書）'!$L$67:$AL$90,4,FALSE))</f>
        <v/>
      </c>
      <c r="F105" s="199">
        <f>IF(ISNA(VLOOKUP(C105,'陸上3（リレー申込書）'!$L$67:$AL$90,5,FALSE)),"",VLOOKUP(C105,'陸上3（リレー申込書）'!$L$67:$AL$90,5,FALSE))</f>
        <v>0</v>
      </c>
      <c r="G105" s="210" t="str">
        <f>IF(ISNA(VLOOKUP(C105,'陸上3（リレー申込書）'!$L$67:$AL$90,6,FALSE)),"",VLOOKUP(C105,'陸上3（リレー申込書）'!$L$67:$AL$90,6,FALSE))</f>
        <v/>
      </c>
      <c r="H105" s="210" t="str">
        <f>IF(ISNA(VLOOKUP(C105,'陸上3（リレー申込書）'!$L$67:$AL$90,7,FALSE)),"",VLOOKUP(C105,'陸上3（リレー申込書）'!$L$67:$AL$90,7,FALSE))</f>
        <v/>
      </c>
      <c r="I105" s="199" t="str">
        <f>IF(ISNA(VLOOKUP(C105,'陸上3（リレー申込書）'!$L$67:$AL$90,8,FALSE)),"",VLOOKUP(C105,'陸上3（リレー申込書）'!$L$67:$AL$90,8,FALSE))</f>
        <v/>
      </c>
      <c r="J105" s="134" t="str">
        <f t="shared" si="2"/>
        <v/>
      </c>
      <c r="K105" s="200" t="str">
        <f>IF(ISNA(VLOOKUP(C105,'陸上3（リレー申込書）'!$L$67:$AL$90,10,FALSE)),"",VLOOKUP(C105,'陸上3（リレー申込書）'!$L$67:$AL$90,10,FALSE))</f>
        <v/>
      </c>
      <c r="L105" s="210" t="str">
        <f>IF(ISNA(VLOOKUP(C105,'陸上3（リレー申込書）'!$L$67:$AL$90,26,FALSE)),"",VLOOKUP(C105,'陸上3（リレー申込書）'!$L$67:$AL$90,26,FALSE))</f>
        <v/>
      </c>
      <c r="M105" s="210" t="str">
        <f>IF(ISNA(VLOOKUP(C105,'陸上3（リレー申込書）'!$L$67:$AL$90,27,FALSE)),"",VLOOKUP(C105,'陸上3（リレー申込書）'!$L$67:$AL$90,27,FALSE))</f>
        <v/>
      </c>
      <c r="O105" s="230" t="str">
        <f>IF(ISNA(VLOOKUP(C105,'陸上3（リレー申込書）'!$L$67:$AL$90,9,FALSE)),"",VLOOKUP(C105,'陸上3（リレー申込書）'!$L$67:$AL$90,9,FALSE))</f>
        <v/>
      </c>
    </row>
    <row r="106" spans="2:17" ht="15" customHeight="1">
      <c r="B106" s="213" t="s">
        <v>361</v>
      </c>
      <c r="C106" s="134">
        <v>43</v>
      </c>
      <c r="D106" s="185" t="str">
        <f>IF(基本入力!$I$17="","",基本入力!$I$17)</f>
        <v/>
      </c>
      <c r="E106" s="210" t="str">
        <f>IF(ISNA(VLOOKUP(C106,'陸上3（リレー申込書）'!$L$67:$AL$90,4,FALSE)),"",VLOOKUP(C106,'陸上3（リレー申込書）'!$L$67:$AL$90,4,FALSE))</f>
        <v/>
      </c>
      <c r="F106" s="199">
        <f>IF(ISNA(VLOOKUP(C106,'陸上3（リレー申込書）'!$L$67:$AL$90,5,FALSE)),"",VLOOKUP(C106,'陸上3（リレー申込書）'!$L$67:$AL$90,5,FALSE))</f>
        <v>0</v>
      </c>
      <c r="G106" s="210" t="str">
        <f>IF(ISNA(VLOOKUP(C106,'陸上3（リレー申込書）'!$L$67:$AL$90,6,FALSE)),"",VLOOKUP(C106,'陸上3（リレー申込書）'!$L$67:$AL$90,6,FALSE))</f>
        <v/>
      </c>
      <c r="H106" s="210" t="str">
        <f>IF(ISNA(VLOOKUP(C106,'陸上3（リレー申込書）'!$L$67:$AL$90,7,FALSE)),"",VLOOKUP(C106,'陸上3（リレー申込書）'!$L$67:$AL$90,7,FALSE))</f>
        <v/>
      </c>
      <c r="I106" s="199" t="str">
        <f>IF(ISNA(VLOOKUP(C106,'陸上3（リレー申込書）'!$L$67:$AL$90,8,FALSE)),"",VLOOKUP(C106,'陸上3（リレー申込書）'!$L$67:$AL$90,8,FALSE))</f>
        <v/>
      </c>
      <c r="J106" s="134" t="str">
        <f t="shared" si="2"/>
        <v/>
      </c>
      <c r="K106" s="200" t="str">
        <f>IF(ISNA(VLOOKUP(C106,'陸上3（リレー申込書）'!$L$67:$AL$90,10,FALSE)),"",VLOOKUP(C106,'陸上3（リレー申込書）'!$L$67:$AL$90,10,FALSE))</f>
        <v/>
      </c>
      <c r="L106" s="210" t="str">
        <f>IF(ISNA(VLOOKUP(C106,'陸上3（リレー申込書）'!$L$67:$AL$90,26,FALSE)),"",VLOOKUP(C106,'陸上3（リレー申込書）'!$L$67:$AL$90,26,FALSE))</f>
        <v/>
      </c>
      <c r="M106" s="210" t="str">
        <f>IF(ISNA(VLOOKUP(C106,'陸上3（リレー申込書）'!$L$67:$AL$90,27,FALSE)),"",VLOOKUP(C106,'陸上3（リレー申込書）'!$L$67:$AL$90,27,FALSE))</f>
        <v/>
      </c>
      <c r="O106" s="230" t="str">
        <f>IF(ISNA(VLOOKUP(C106,'陸上3（リレー申込書）'!$L$67:$AL$90,9,FALSE)),"",VLOOKUP(C106,'陸上3（リレー申込書）'!$L$67:$AL$90,9,FALSE))</f>
        <v/>
      </c>
    </row>
    <row r="107" spans="2:17" ht="15" customHeight="1">
      <c r="B107" s="213" t="s">
        <v>26</v>
      </c>
      <c r="C107" s="134">
        <v>44</v>
      </c>
      <c r="D107" s="185" t="str">
        <f>IF(基本入力!$I$17="","",基本入力!$I$17)</f>
        <v/>
      </c>
      <c r="E107" s="210" t="str">
        <f>IF(ISNA(VLOOKUP(C107,'陸上3（リレー申込書）'!$L$67:$AL$90,4,FALSE)),"",VLOOKUP(C107,'陸上3（リレー申込書）'!$L$67:$AL$90,4,FALSE))</f>
        <v/>
      </c>
      <c r="F107" s="199">
        <f>IF(ISNA(VLOOKUP(C107,'陸上3（リレー申込書）'!$L$67:$AL$90,5,FALSE)),"",VLOOKUP(C107,'陸上3（リレー申込書）'!$L$67:$AL$90,5,FALSE))</f>
        <v>0</v>
      </c>
      <c r="G107" s="210" t="str">
        <f>IF(ISNA(VLOOKUP(C107,'陸上3（リレー申込書）'!$L$67:$AL$90,6,FALSE)),"",VLOOKUP(C107,'陸上3（リレー申込書）'!$L$67:$AL$90,6,FALSE))</f>
        <v/>
      </c>
      <c r="H107" s="210" t="str">
        <f>IF(ISNA(VLOOKUP(C107,'陸上3（リレー申込書）'!$L$67:$AL$90,7,FALSE)),"",VLOOKUP(C107,'陸上3（リレー申込書）'!$L$67:$AL$90,7,FALSE))</f>
        <v/>
      </c>
      <c r="I107" s="199" t="str">
        <f>IF(ISNA(VLOOKUP(C107,'陸上3（リレー申込書）'!$L$67:$AL$90,8,FALSE)),"",VLOOKUP(C107,'陸上3（リレー申込書）'!$L$67:$AL$90,8,FALSE))</f>
        <v/>
      </c>
      <c r="J107" s="134" t="str">
        <f t="shared" si="2"/>
        <v/>
      </c>
      <c r="K107" s="200" t="str">
        <f>IF(ISNA(VLOOKUP(C107,'陸上3（リレー申込書）'!$L$67:$AL$90,10,FALSE)),"",VLOOKUP(C107,'陸上3（リレー申込書）'!$L$67:$AL$90,10,FALSE))</f>
        <v/>
      </c>
      <c r="L107" s="210" t="str">
        <f>IF(ISNA(VLOOKUP(C107,'陸上3（リレー申込書）'!$L$67:$AL$90,26,FALSE)),"",VLOOKUP(C107,'陸上3（リレー申込書）'!$L$67:$AL$90,26,FALSE))</f>
        <v/>
      </c>
      <c r="M107" s="210" t="str">
        <f>IF(ISNA(VLOOKUP(C107,'陸上3（リレー申込書）'!$L$67:$AL$90,27,FALSE)),"",VLOOKUP(C107,'陸上3（リレー申込書）'!$L$67:$AL$90,27,FALSE))</f>
        <v/>
      </c>
      <c r="O107" s="230" t="str">
        <f>IF(ISNA(VLOOKUP(C107,'陸上3（リレー申込書）'!$L$67:$AL$90,9,FALSE)),"",VLOOKUP(C107,'陸上3（リレー申込書）'!$L$67:$AL$90,9,FALSE))</f>
        <v/>
      </c>
    </row>
    <row r="108" spans="2:17" ht="15" customHeight="1">
      <c r="B108" s="213" t="s">
        <v>358</v>
      </c>
      <c r="C108" s="134">
        <v>45</v>
      </c>
      <c r="D108" s="185" t="str">
        <f>IF(基本入力!$I$17="","",基本入力!$I$17)</f>
        <v/>
      </c>
      <c r="E108" s="210" t="str">
        <f>IF(ISNA(VLOOKUP(C108,'陸上3（リレー申込書）'!$L$67:$AL$90,4,FALSE)),"",VLOOKUP(C108,'陸上3（リレー申込書）'!$L$67:$AL$90,4,FALSE))</f>
        <v/>
      </c>
      <c r="F108" s="199">
        <f>IF(ISNA(VLOOKUP(C108,'陸上3（リレー申込書）'!$L$67:$AL$90,5,FALSE)),"",VLOOKUP(C108,'陸上3（リレー申込書）'!$L$67:$AL$90,5,FALSE))</f>
        <v>0</v>
      </c>
      <c r="G108" s="210" t="str">
        <f>IF(ISNA(VLOOKUP(C108,'陸上3（リレー申込書）'!$L$67:$AL$90,6,FALSE)),"",VLOOKUP(C108,'陸上3（リレー申込書）'!$L$67:$AL$90,6,FALSE))</f>
        <v/>
      </c>
      <c r="H108" s="210" t="str">
        <f>IF(ISNA(VLOOKUP(C108,'陸上3（リレー申込書）'!$L$67:$AL$90,7,FALSE)),"",VLOOKUP(C108,'陸上3（リレー申込書）'!$L$67:$AL$90,7,FALSE))</f>
        <v/>
      </c>
      <c r="I108" s="199" t="str">
        <f>IF(ISNA(VLOOKUP(C108,'陸上3（リレー申込書）'!$L$67:$AL$90,8,FALSE)),"",VLOOKUP(C108,'陸上3（リレー申込書）'!$L$67:$AL$90,8,FALSE))</f>
        <v/>
      </c>
      <c r="J108" s="134" t="str">
        <f t="shared" si="2"/>
        <v/>
      </c>
      <c r="K108" s="200" t="str">
        <f>IF(ISNA(VLOOKUP(C108,'陸上3（リレー申込書）'!$L$67:$AL$90,10,FALSE)),"",VLOOKUP(C108,'陸上3（リレー申込書）'!$L$67:$AL$90,10,FALSE))</f>
        <v/>
      </c>
      <c r="L108" s="210" t="str">
        <f>IF(ISNA(VLOOKUP(C108,'陸上3（リレー申込書）'!$L$67:$AL$90,26,FALSE)),"",VLOOKUP(C108,'陸上3（リレー申込書）'!$L$67:$AL$90,26,FALSE))</f>
        <v/>
      </c>
      <c r="M108" s="210" t="str">
        <f>IF(ISNA(VLOOKUP(C108,'陸上3（リレー申込書）'!$L$67:$AL$90,27,FALSE)),"",VLOOKUP(C108,'陸上3（リレー申込書）'!$L$67:$AL$90,27,FALSE))</f>
        <v/>
      </c>
      <c r="O108" s="230" t="str">
        <f>IF(ISNA(VLOOKUP(C108,'陸上3（リレー申込書）'!$L$67:$AL$90,9,FALSE)),"",VLOOKUP(C108,'陸上3（リレー申込書）'!$L$67:$AL$90,9,FALSE))</f>
        <v/>
      </c>
    </row>
    <row r="109" spans="2:17" ht="15" customHeight="1" thickBot="1">
      <c r="B109" s="214"/>
      <c r="C109" s="139">
        <v>46</v>
      </c>
      <c r="D109" s="186" t="str">
        <f>IF(基本入力!$I$17="","",基本入力!$I$17)</f>
        <v/>
      </c>
      <c r="E109" s="209" t="str">
        <f>IF(ISNA(VLOOKUP(C109,'陸上3（リレー申込書）'!$L$67:$AL$90,4,FALSE)),"",VLOOKUP(C109,'陸上3（リレー申込書）'!$L$67:$AL$90,4,FALSE))</f>
        <v/>
      </c>
      <c r="F109" s="201">
        <f>IF(ISNA(VLOOKUP(C109,'陸上3（リレー申込書）'!$L$67:$AL$90,5,FALSE)),"",VLOOKUP(C109,'陸上3（リレー申込書）'!$L$67:$AL$90,5,FALSE))</f>
        <v>0</v>
      </c>
      <c r="G109" s="209" t="str">
        <f>IF(ISNA(VLOOKUP(C109,'陸上3（リレー申込書）'!$L$67:$AL$90,6,FALSE)),"",VLOOKUP(C109,'陸上3（リレー申込書）'!$L$67:$AL$90,6,FALSE))</f>
        <v/>
      </c>
      <c r="H109" s="209" t="str">
        <f>IF(ISNA(VLOOKUP(C109,'陸上3（リレー申込書）'!$L$67:$AL$90,7,FALSE)),"",VLOOKUP(C109,'陸上3（リレー申込書）'!$L$67:$AL$90,7,FALSE))</f>
        <v/>
      </c>
      <c r="I109" s="201" t="str">
        <f>IF(ISNA(VLOOKUP(C109,'陸上3（リレー申込書）'!$L$67:$AL$90,8,FALSE)),"",VLOOKUP(C109,'陸上3（リレー申込書）'!$L$67:$AL$90,8,FALSE))</f>
        <v/>
      </c>
      <c r="J109" s="139" t="str">
        <f t="shared" si="2"/>
        <v/>
      </c>
      <c r="K109" s="202" t="str">
        <f>IF(ISNA(VLOOKUP(C109,'陸上3（リレー申込書）'!$L$67:$AL$90,10,FALSE)),"",VLOOKUP(C109,'陸上3（リレー申込書）'!$L$67:$AL$90,10,FALSE))</f>
        <v/>
      </c>
      <c r="L109" s="209" t="str">
        <f>IF(ISNA(VLOOKUP(C109,'陸上3（リレー申込書）'!$L$67:$AL$90,26,FALSE)),"",VLOOKUP(C109,'陸上3（リレー申込書）'!$L$67:$AL$90,26,FALSE))</f>
        <v/>
      </c>
      <c r="M109" s="209" t="str">
        <f>IF(ISNA(VLOOKUP(C109,'陸上3（リレー申込書）'!$L$67:$AL$90,27,FALSE)),"",VLOOKUP(C109,'陸上3（リレー申込書）'!$L$67:$AL$90,27,FALSE))</f>
        <v/>
      </c>
      <c r="O109" s="230" t="str">
        <f>IF(ISNA(VLOOKUP(C109,'陸上3（リレー申込書）'!$L$67:$AL$90,9,FALSE)),"",VLOOKUP(C109,'陸上3（リレー申込書）'!$L$67:$AL$90,9,FALSE))</f>
        <v/>
      </c>
    </row>
    <row r="110" spans="2:17" ht="15" customHeight="1">
      <c r="B110" s="212"/>
      <c r="C110" s="138">
        <v>51</v>
      </c>
      <c r="D110" s="184" t="str">
        <f>IF(基本入力!$I$17="","",基本入力!$I$17)</f>
        <v/>
      </c>
      <c r="E110" s="210" t="str">
        <f>IF(ISNA(VLOOKUP(C110,'陸上3（リレー申込書）'!$L$67:$AL$90,4,FALSE)),"",VLOOKUP(C110,'陸上3（リレー申込書）'!$L$67:$AL$90,4,FALSE))</f>
        <v/>
      </c>
      <c r="F110" s="199">
        <f>IF(ISNA(VLOOKUP(C110,'陸上3（リレー申込書）'!$L$67:$AL$90,5,FALSE)),"",VLOOKUP(C110,'陸上3（リレー申込書）'!$L$67:$AL$90,5,FALSE))</f>
        <v>0</v>
      </c>
      <c r="G110" s="210" t="str">
        <f>IF(ISNA(VLOOKUP(C110,'陸上3（リレー申込書）'!$L$67:$AL$90,6,FALSE)),"",VLOOKUP(C110,'陸上3（リレー申込書）'!$L$67:$AL$90,6,FALSE))</f>
        <v/>
      </c>
      <c r="H110" s="210" t="str">
        <f>IF(ISNA(VLOOKUP(C110,'陸上3（リレー申込書）'!$L$67:$AL$90,7,FALSE)),"",VLOOKUP(C110,'陸上3（リレー申込書）'!$L$67:$AL$90,7,FALSE))</f>
        <v/>
      </c>
      <c r="I110" s="199" t="str">
        <f>IF(ISNA(VLOOKUP(C110,'陸上3（リレー申込書）'!$L$67:$AL$90,8,FALSE)),"",VLOOKUP(C110,'陸上3（リレー申込書）'!$L$67:$AL$90,8,FALSE))</f>
        <v/>
      </c>
      <c r="J110" s="138" t="str">
        <f t="shared" si="2"/>
        <v/>
      </c>
      <c r="K110" s="200" t="str">
        <f>IF(Q110=0,"",Q110)</f>
        <v/>
      </c>
      <c r="L110" s="210" t="str">
        <f>IF(ISNA(VLOOKUP(C110,'陸上3（リレー申込書）'!$L$67:$AL$90,26,FALSE)),"",VLOOKUP(C110,'陸上3（リレー申込書）'!$L$67:$AL$90,26,FALSE))</f>
        <v/>
      </c>
      <c r="M110" s="210" t="str">
        <f>IF(ISNA(VLOOKUP(C110,'陸上3（リレー申込書）'!$L$67:$AL$90,27,FALSE)),"",VLOOKUP(C110,'陸上3（リレー申込書）'!$L$67:$AL$90,27,FALSE))</f>
        <v/>
      </c>
      <c r="O110" s="230" t="str">
        <f>IF(ISNA(VLOOKUP(C110,'陸上3（リレー申込書）'!$L$67:$AL$90,9,FALSE)),"",VLOOKUP(C110,'陸上3（リレー申込書）'!$L$67:$AL$90,9,FALSE))</f>
        <v/>
      </c>
      <c r="Q110" s="231">
        <f>IF(ISNA(VLOOKUP(C110,'陸上3（リレー申込書）'!$L$67:$AL$90,10,FALSE)),"",VLOOKUP(C110,'陸上3（リレー申込書）'!$L$67:$AL$90,10,FALSE))</f>
        <v>0</v>
      </c>
    </row>
    <row r="111" spans="2:17" ht="15" customHeight="1">
      <c r="B111" s="213" t="s">
        <v>360</v>
      </c>
      <c r="C111" s="134">
        <v>52</v>
      </c>
      <c r="D111" s="185" t="str">
        <f>IF(基本入力!$I$17="","",基本入力!$I$17)</f>
        <v/>
      </c>
      <c r="E111" s="210" t="str">
        <f>IF(ISNA(VLOOKUP(C111,'陸上3（リレー申込書）'!$L$67:$AL$90,4,FALSE)),"",VLOOKUP(C111,'陸上3（リレー申込書）'!$L$67:$AL$90,4,FALSE))</f>
        <v/>
      </c>
      <c r="F111" s="199">
        <f>IF(ISNA(VLOOKUP(C111,'陸上3（リレー申込書）'!$L$67:$AL$90,5,FALSE)),"",VLOOKUP(C111,'陸上3（リレー申込書）'!$L$67:$AL$90,5,FALSE))</f>
        <v>0</v>
      </c>
      <c r="G111" s="210" t="str">
        <f>IF(ISNA(VLOOKUP(C111,'陸上3（リレー申込書）'!$L$67:$AL$90,6,FALSE)),"",VLOOKUP(C111,'陸上3（リレー申込書）'!$L$67:$AL$90,6,FALSE))</f>
        <v/>
      </c>
      <c r="H111" s="210" t="str">
        <f>IF(ISNA(VLOOKUP(C111,'陸上3（リレー申込書）'!$L$67:$AL$90,7,FALSE)),"",VLOOKUP(C111,'陸上3（リレー申込書）'!$L$67:$AL$90,7,FALSE))</f>
        <v/>
      </c>
      <c r="I111" s="199" t="str">
        <f>IF(ISNA(VLOOKUP(C111,'陸上3（リレー申込書）'!$L$67:$AL$90,8,FALSE)),"",VLOOKUP(C111,'陸上3（リレー申込書）'!$L$67:$AL$90,8,FALSE))</f>
        <v/>
      </c>
      <c r="J111" s="134" t="str">
        <f t="shared" si="2"/>
        <v/>
      </c>
      <c r="K111" s="200" t="str">
        <f>IF(ISNA(VLOOKUP(C111,'陸上3（リレー申込書）'!$L$67:$AL$90,10,FALSE)),"",VLOOKUP(C111,'陸上3（リレー申込書）'!$L$67:$AL$90,10,FALSE))</f>
        <v/>
      </c>
      <c r="L111" s="210" t="str">
        <f>IF(ISNA(VLOOKUP(C111,'陸上3（リレー申込書）'!$L$67:$AL$90,26,FALSE)),"",VLOOKUP(C111,'陸上3（リレー申込書）'!$L$67:$AL$90,26,FALSE))</f>
        <v/>
      </c>
      <c r="M111" s="210" t="str">
        <f>IF(ISNA(VLOOKUP(C111,'陸上3（リレー申込書）'!$L$67:$AL$90,27,FALSE)),"",VLOOKUP(C111,'陸上3（リレー申込書）'!$L$67:$AL$90,27,FALSE))</f>
        <v/>
      </c>
      <c r="O111" s="230" t="str">
        <f>IF(ISNA(VLOOKUP(C111,'陸上3（リレー申込書）'!$L$67:$AL$90,9,FALSE)),"",VLOOKUP(C111,'陸上3（リレー申込書）'!$L$67:$AL$90,9,FALSE))</f>
        <v/>
      </c>
    </row>
    <row r="112" spans="2:17" ht="15" customHeight="1">
      <c r="B112" s="213" t="s">
        <v>361</v>
      </c>
      <c r="C112" s="134">
        <v>53</v>
      </c>
      <c r="D112" s="185" t="str">
        <f>IF(基本入力!$I$17="","",基本入力!$I$17)</f>
        <v/>
      </c>
      <c r="E112" s="210" t="str">
        <f>IF(ISNA(VLOOKUP(C112,'陸上3（リレー申込書）'!$L$67:$AL$90,4,FALSE)),"",VLOOKUP(C112,'陸上3（リレー申込書）'!$L$67:$AL$90,4,FALSE))</f>
        <v/>
      </c>
      <c r="F112" s="199">
        <f>IF(ISNA(VLOOKUP(C112,'陸上3（リレー申込書）'!$L$67:$AL$90,5,FALSE)),"",VLOOKUP(C112,'陸上3（リレー申込書）'!$L$67:$AL$90,5,FALSE))</f>
        <v>0</v>
      </c>
      <c r="G112" s="210" t="str">
        <f>IF(ISNA(VLOOKUP(C112,'陸上3（リレー申込書）'!$L$67:$AL$90,6,FALSE)),"",VLOOKUP(C112,'陸上3（リレー申込書）'!$L$67:$AL$90,6,FALSE))</f>
        <v/>
      </c>
      <c r="H112" s="210" t="str">
        <f>IF(ISNA(VLOOKUP(C112,'陸上3（リレー申込書）'!$L$67:$AL$90,7,FALSE)),"",VLOOKUP(C112,'陸上3（リレー申込書）'!$L$67:$AL$90,7,FALSE))</f>
        <v/>
      </c>
      <c r="I112" s="199" t="str">
        <f>IF(ISNA(VLOOKUP(C112,'陸上3（リレー申込書）'!$L$67:$AL$90,8,FALSE)),"",VLOOKUP(C112,'陸上3（リレー申込書）'!$L$67:$AL$90,8,FALSE))</f>
        <v/>
      </c>
      <c r="J112" s="134" t="str">
        <f t="shared" si="2"/>
        <v/>
      </c>
      <c r="K112" s="200" t="str">
        <f>IF(ISNA(VLOOKUP(C112,'陸上3（リレー申込書）'!$L$67:$AL$90,10,FALSE)),"",VLOOKUP(C112,'陸上3（リレー申込書）'!$L$67:$AL$90,10,FALSE))</f>
        <v/>
      </c>
      <c r="L112" s="210" t="str">
        <f>IF(ISNA(VLOOKUP(C112,'陸上3（リレー申込書）'!$L$67:$AL$90,26,FALSE)),"",VLOOKUP(C112,'陸上3（リレー申込書）'!$L$67:$AL$90,26,FALSE))</f>
        <v/>
      </c>
      <c r="M112" s="210" t="str">
        <f>IF(ISNA(VLOOKUP(C112,'陸上3（リレー申込書）'!$L$67:$AL$90,27,FALSE)),"",VLOOKUP(C112,'陸上3（リレー申込書）'!$L$67:$AL$90,27,FALSE))</f>
        <v/>
      </c>
      <c r="O112" s="230" t="str">
        <f>IF(ISNA(VLOOKUP(C112,'陸上3（リレー申込書）'!$L$67:$AL$90,9,FALSE)),"",VLOOKUP(C112,'陸上3（リレー申込書）'!$L$67:$AL$90,9,FALSE))</f>
        <v/>
      </c>
    </row>
    <row r="113" spans="2:17" ht="15" customHeight="1">
      <c r="B113" s="213" t="s">
        <v>26</v>
      </c>
      <c r="C113" s="134">
        <v>54</v>
      </c>
      <c r="D113" s="185" t="str">
        <f>IF(基本入力!$I$17="","",基本入力!$I$17)</f>
        <v/>
      </c>
      <c r="E113" s="210" t="str">
        <f>IF(ISNA(VLOOKUP(C113,'陸上3（リレー申込書）'!$L$67:$AL$90,4,FALSE)),"",VLOOKUP(C113,'陸上3（リレー申込書）'!$L$67:$AL$90,4,FALSE))</f>
        <v/>
      </c>
      <c r="F113" s="199">
        <f>IF(ISNA(VLOOKUP(C113,'陸上3（リレー申込書）'!$L$67:$AL$90,5,FALSE)),"",VLOOKUP(C113,'陸上3（リレー申込書）'!$L$67:$AL$90,5,FALSE))</f>
        <v>0</v>
      </c>
      <c r="G113" s="210" t="str">
        <f>IF(ISNA(VLOOKUP(C113,'陸上3（リレー申込書）'!$L$67:$AL$90,6,FALSE)),"",VLOOKUP(C113,'陸上3（リレー申込書）'!$L$67:$AL$90,6,FALSE))</f>
        <v/>
      </c>
      <c r="H113" s="210" t="str">
        <f>IF(ISNA(VLOOKUP(C113,'陸上3（リレー申込書）'!$L$67:$AL$90,7,FALSE)),"",VLOOKUP(C113,'陸上3（リレー申込書）'!$L$67:$AL$90,7,FALSE))</f>
        <v/>
      </c>
      <c r="I113" s="199" t="str">
        <f>IF(ISNA(VLOOKUP(C113,'陸上3（リレー申込書）'!$L$67:$AL$90,8,FALSE)),"",VLOOKUP(C113,'陸上3（リレー申込書）'!$L$67:$AL$90,8,FALSE))</f>
        <v/>
      </c>
      <c r="J113" s="134" t="str">
        <f t="shared" si="2"/>
        <v/>
      </c>
      <c r="K113" s="200" t="str">
        <f>IF(ISNA(VLOOKUP(C113,'陸上3（リレー申込書）'!$L$67:$AL$90,10,FALSE)),"",VLOOKUP(C113,'陸上3（リレー申込書）'!$L$67:$AL$90,10,FALSE))</f>
        <v/>
      </c>
      <c r="L113" s="210" t="str">
        <f>IF(ISNA(VLOOKUP(C113,'陸上3（リレー申込書）'!$L$67:$AL$90,26,FALSE)),"",VLOOKUP(C113,'陸上3（リレー申込書）'!$L$67:$AL$90,26,FALSE))</f>
        <v/>
      </c>
      <c r="M113" s="210" t="str">
        <f>IF(ISNA(VLOOKUP(C113,'陸上3（リレー申込書）'!$L$67:$AL$90,27,FALSE)),"",VLOOKUP(C113,'陸上3（リレー申込書）'!$L$67:$AL$90,27,FALSE))</f>
        <v/>
      </c>
      <c r="O113" s="230" t="str">
        <f>IF(ISNA(VLOOKUP(C113,'陸上3（リレー申込書）'!$L$67:$AL$90,9,FALSE)),"",VLOOKUP(C113,'陸上3（リレー申込書）'!$L$67:$AL$90,9,FALSE))</f>
        <v/>
      </c>
    </row>
    <row r="114" spans="2:17" ht="15" customHeight="1">
      <c r="B114" s="213" t="s">
        <v>358</v>
      </c>
      <c r="C114" s="134">
        <v>55</v>
      </c>
      <c r="D114" s="185" t="str">
        <f>IF(基本入力!$I$17="","",基本入力!$I$17)</f>
        <v/>
      </c>
      <c r="E114" s="210" t="str">
        <f>IF(ISNA(VLOOKUP(C114,'陸上3（リレー申込書）'!$L$67:$AL$90,4,FALSE)),"",VLOOKUP(C114,'陸上3（リレー申込書）'!$L$67:$AL$90,4,FALSE))</f>
        <v/>
      </c>
      <c r="F114" s="199">
        <f>IF(ISNA(VLOOKUP(C114,'陸上3（リレー申込書）'!$L$67:$AL$90,5,FALSE)),"",VLOOKUP(C114,'陸上3（リレー申込書）'!$L$67:$AL$90,5,FALSE))</f>
        <v>0</v>
      </c>
      <c r="G114" s="210" t="str">
        <f>IF(ISNA(VLOOKUP(C114,'陸上3（リレー申込書）'!$L$67:$AL$90,6,FALSE)),"",VLOOKUP(C114,'陸上3（リレー申込書）'!$L$67:$AL$90,6,FALSE))</f>
        <v/>
      </c>
      <c r="H114" s="210" t="str">
        <f>IF(ISNA(VLOOKUP(C114,'陸上3（リレー申込書）'!$L$67:$AL$90,7,FALSE)),"",VLOOKUP(C114,'陸上3（リレー申込書）'!$L$67:$AL$90,7,FALSE))</f>
        <v/>
      </c>
      <c r="I114" s="199" t="str">
        <f>IF(ISNA(VLOOKUP(C114,'陸上3（リレー申込書）'!$L$67:$AL$90,8,FALSE)),"",VLOOKUP(C114,'陸上3（リレー申込書）'!$L$67:$AL$90,8,FALSE))</f>
        <v/>
      </c>
      <c r="J114" s="134" t="str">
        <f t="shared" si="2"/>
        <v/>
      </c>
      <c r="K114" s="200" t="str">
        <f>IF(ISNA(VLOOKUP(C114,'陸上3（リレー申込書）'!$L$67:$AL$90,10,FALSE)),"",VLOOKUP(C114,'陸上3（リレー申込書）'!$L$67:$AL$90,10,FALSE))</f>
        <v/>
      </c>
      <c r="L114" s="210" t="str">
        <f>IF(ISNA(VLOOKUP(C114,'陸上3（リレー申込書）'!$L$67:$AL$90,26,FALSE)),"",VLOOKUP(C114,'陸上3（リレー申込書）'!$L$67:$AL$90,26,FALSE))</f>
        <v/>
      </c>
      <c r="M114" s="210" t="str">
        <f>IF(ISNA(VLOOKUP(C114,'陸上3（リレー申込書）'!$L$67:$AL$90,27,FALSE)),"",VLOOKUP(C114,'陸上3（リレー申込書）'!$L$67:$AL$90,27,FALSE))</f>
        <v/>
      </c>
      <c r="O114" s="230" t="str">
        <f>IF(ISNA(VLOOKUP(C114,'陸上3（リレー申込書）'!$L$67:$AL$90,9,FALSE)),"",VLOOKUP(C114,'陸上3（リレー申込書）'!$L$67:$AL$90,9,FALSE))</f>
        <v/>
      </c>
    </row>
    <row r="115" spans="2:17" ht="15" customHeight="1" thickBot="1">
      <c r="B115" s="214"/>
      <c r="C115" s="139">
        <v>56</v>
      </c>
      <c r="D115" s="186" t="str">
        <f>IF(基本入力!$I$17="","",基本入力!$I$17)</f>
        <v/>
      </c>
      <c r="E115" s="209" t="str">
        <f>IF(ISNA(VLOOKUP(C115,'陸上3（リレー申込書）'!$L$67:$AL$90,4,FALSE)),"",VLOOKUP(C115,'陸上3（リレー申込書）'!$L$67:$AL$90,4,FALSE))</f>
        <v/>
      </c>
      <c r="F115" s="201">
        <f>IF(ISNA(VLOOKUP(C115,'陸上3（リレー申込書）'!$L$67:$AL$90,5,FALSE)),"",VLOOKUP(C115,'陸上3（リレー申込書）'!$L$67:$AL$90,5,FALSE))</f>
        <v>0</v>
      </c>
      <c r="G115" s="209" t="str">
        <f>IF(ISNA(VLOOKUP(C115,'陸上3（リレー申込書）'!$L$67:$AL$90,6,FALSE)),"",VLOOKUP(C115,'陸上3（リレー申込書）'!$L$67:$AL$90,6,FALSE))</f>
        <v/>
      </c>
      <c r="H115" s="209" t="str">
        <f>IF(ISNA(VLOOKUP(C115,'陸上3（リレー申込書）'!$L$67:$AL$90,7,FALSE)),"",VLOOKUP(C115,'陸上3（リレー申込書）'!$L$67:$AL$90,7,FALSE))</f>
        <v/>
      </c>
      <c r="I115" s="201" t="str">
        <f>IF(ISNA(VLOOKUP(C115,'陸上3（リレー申込書）'!$L$67:$AL$90,8,FALSE)),"",VLOOKUP(C115,'陸上3（リレー申込書）'!$L$67:$AL$90,8,FALSE))</f>
        <v/>
      </c>
      <c r="J115" s="139" t="str">
        <f t="shared" si="2"/>
        <v/>
      </c>
      <c r="K115" s="202" t="str">
        <f>IF(ISNA(VLOOKUP(C115,'陸上3（リレー申込書）'!$L$67:$AL$90,10,FALSE)),"",VLOOKUP(C115,'陸上3（リレー申込書）'!$L$67:$AL$90,10,FALSE))</f>
        <v/>
      </c>
      <c r="L115" s="209" t="str">
        <f>IF(ISNA(VLOOKUP(C115,'陸上3（リレー申込書）'!$L$67:$AL$90,26,FALSE)),"",VLOOKUP(C115,'陸上3（リレー申込書）'!$L$67:$AL$90,26,FALSE))</f>
        <v/>
      </c>
      <c r="M115" s="209" t="str">
        <f>IF(ISNA(VLOOKUP(C115,'陸上3（リレー申込書）'!$L$67:$AL$90,27,FALSE)),"",VLOOKUP(C115,'陸上3（リレー申込書）'!$L$67:$AL$90,27,FALSE))</f>
        <v/>
      </c>
      <c r="O115" s="230" t="str">
        <f>IF(ISNA(VLOOKUP(C115,'陸上3（リレー申込書）'!$L$67:$AL$90,9,FALSE)),"",VLOOKUP(C115,'陸上3（リレー申込書）'!$L$67:$AL$90,9,FALSE))</f>
        <v/>
      </c>
    </row>
    <row r="116" spans="2:17" ht="15" customHeight="1">
      <c r="B116" s="212"/>
      <c r="C116" s="138">
        <v>61</v>
      </c>
      <c r="D116" s="184" t="str">
        <f>IF(基本入力!$I$17="","",基本入力!$I$17)</f>
        <v/>
      </c>
      <c r="E116" s="210" t="str">
        <f>IF(ISNA(VLOOKUP(C116,'陸上3（リレー申込書）'!$L$67:$AL$90,4,FALSE)),"",VLOOKUP(C116,'陸上3（リレー申込書）'!$L$67:$AL$90,4,FALSE))</f>
        <v/>
      </c>
      <c r="F116" s="199">
        <f>IF(ISNA(VLOOKUP(C116,'陸上3（リレー申込書）'!$L$67:$AL$90,5,FALSE)),"",VLOOKUP(C116,'陸上3（リレー申込書）'!$L$67:$AL$90,5,FALSE))</f>
        <v>0</v>
      </c>
      <c r="G116" s="210" t="str">
        <f>IF(ISNA(VLOOKUP(C116,'陸上3（リレー申込書）'!$L$67:$AL$90,6,FALSE)),"",VLOOKUP(C116,'陸上3（リレー申込書）'!$L$67:$AL$90,6,FALSE))</f>
        <v/>
      </c>
      <c r="H116" s="210" t="str">
        <f>IF(ISNA(VLOOKUP(C116,'陸上3（リレー申込書）'!$L$67:$AL$90,7,FALSE)),"",VLOOKUP(C116,'陸上3（リレー申込書）'!$L$67:$AL$90,7,FALSE))</f>
        <v/>
      </c>
      <c r="I116" s="199" t="str">
        <f>IF(ISNA(VLOOKUP(C116,'陸上3（リレー申込書）'!$L$67:$AL$90,8,FALSE)),"",VLOOKUP(C116,'陸上3（リレー申込書）'!$L$67:$AL$90,8,FALSE))</f>
        <v/>
      </c>
      <c r="J116" s="138" t="str">
        <f t="shared" si="2"/>
        <v/>
      </c>
      <c r="K116" s="200" t="str">
        <f>IF(Q116=0,"",Q116)</f>
        <v/>
      </c>
      <c r="L116" s="210" t="str">
        <f>IF(ISNA(VLOOKUP(C116,'陸上3（リレー申込書）'!$L$67:$AL$90,26,FALSE)),"",VLOOKUP(C116,'陸上3（リレー申込書）'!$L$67:$AL$90,26,FALSE))</f>
        <v/>
      </c>
      <c r="M116" s="210" t="str">
        <f>IF(ISNA(VLOOKUP(C116,'陸上3（リレー申込書）'!$L$67:$AL$90,27,FALSE)),"",VLOOKUP(C116,'陸上3（リレー申込書）'!$L$67:$AL$90,27,FALSE))</f>
        <v/>
      </c>
      <c r="O116" s="230" t="str">
        <f>IF(ISNA(VLOOKUP(C116,'陸上3（リレー申込書）'!$L$67:$AL$90,9,FALSE)),"",VLOOKUP(C116,'陸上3（リレー申込書）'!$L$67:$AL$90,9,FALSE))</f>
        <v/>
      </c>
      <c r="Q116" s="231">
        <f>IF(ISNA(VLOOKUP(C116,'陸上3（リレー申込書）'!$L$67:$AL$90,10,FALSE)),"",VLOOKUP(C116,'陸上3（リレー申込書）'!$L$67:$AL$90,10,FALSE))</f>
        <v>0</v>
      </c>
    </row>
    <row r="117" spans="2:17" ht="15" customHeight="1">
      <c r="B117" s="213" t="s">
        <v>360</v>
      </c>
      <c r="C117" s="134">
        <v>62</v>
      </c>
      <c r="D117" s="185" t="str">
        <f>IF(基本入力!$I$17="","",基本入力!$I$17)</f>
        <v/>
      </c>
      <c r="E117" s="210" t="str">
        <f>IF(ISNA(VLOOKUP(C117,'陸上3（リレー申込書）'!$L$67:$AL$90,4,FALSE)),"",VLOOKUP(C117,'陸上3（リレー申込書）'!$L$67:$AL$90,4,FALSE))</f>
        <v/>
      </c>
      <c r="F117" s="199">
        <f>IF(ISNA(VLOOKUP(C117,'陸上3（リレー申込書）'!$L$67:$AL$90,5,FALSE)),"",VLOOKUP(C117,'陸上3（リレー申込書）'!$L$67:$AL$90,5,FALSE))</f>
        <v>0</v>
      </c>
      <c r="G117" s="210" t="str">
        <f>IF(ISNA(VLOOKUP(C117,'陸上3（リレー申込書）'!$L$67:$AL$90,6,FALSE)),"",VLOOKUP(C117,'陸上3（リレー申込書）'!$L$67:$AL$90,6,FALSE))</f>
        <v/>
      </c>
      <c r="H117" s="210" t="str">
        <f>IF(ISNA(VLOOKUP(C117,'陸上3（リレー申込書）'!$L$67:$AL$90,7,FALSE)),"",VLOOKUP(C117,'陸上3（リレー申込書）'!$L$67:$AL$90,7,FALSE))</f>
        <v/>
      </c>
      <c r="I117" s="199" t="str">
        <f>IF(ISNA(VLOOKUP(C117,'陸上3（リレー申込書）'!$L$67:$AL$90,8,FALSE)),"",VLOOKUP(C117,'陸上3（リレー申込書）'!$L$67:$AL$90,8,FALSE))</f>
        <v/>
      </c>
      <c r="J117" s="134" t="str">
        <f t="shared" si="2"/>
        <v/>
      </c>
      <c r="K117" s="200" t="str">
        <f>IF(ISNA(VLOOKUP(C117,'陸上3（リレー申込書）'!$L$67:$AL$90,10,FALSE)),"",VLOOKUP(C117,'陸上3（リレー申込書）'!$L$67:$AL$90,10,FALSE))</f>
        <v/>
      </c>
      <c r="L117" s="210" t="str">
        <f>IF(ISNA(VLOOKUP(C117,'陸上3（リレー申込書）'!$L$67:$AL$90,26,FALSE)),"",VLOOKUP(C117,'陸上3（リレー申込書）'!$L$67:$AL$90,26,FALSE))</f>
        <v/>
      </c>
      <c r="M117" s="210" t="str">
        <f>IF(ISNA(VLOOKUP(C117,'陸上3（リレー申込書）'!$L$67:$AL$90,27,FALSE)),"",VLOOKUP(C117,'陸上3（リレー申込書）'!$L$67:$AL$90,27,FALSE))</f>
        <v/>
      </c>
      <c r="O117" s="230" t="str">
        <f>IF(ISNA(VLOOKUP(C117,'陸上3（リレー申込書）'!$L$67:$AL$90,9,FALSE)),"",VLOOKUP(C117,'陸上3（リレー申込書）'!$L$67:$AL$90,9,FALSE))</f>
        <v/>
      </c>
    </row>
    <row r="118" spans="2:17" ht="15" customHeight="1">
      <c r="B118" s="213" t="s">
        <v>361</v>
      </c>
      <c r="C118" s="134">
        <v>63</v>
      </c>
      <c r="D118" s="185" t="str">
        <f>IF(基本入力!$I$17="","",基本入力!$I$17)</f>
        <v/>
      </c>
      <c r="E118" s="210" t="str">
        <f>IF(ISNA(VLOOKUP(C118,'陸上3（リレー申込書）'!$L$67:$AL$90,4,FALSE)),"",VLOOKUP(C118,'陸上3（リレー申込書）'!$L$67:$AL$90,4,FALSE))</f>
        <v/>
      </c>
      <c r="F118" s="199">
        <f>IF(ISNA(VLOOKUP(C118,'陸上3（リレー申込書）'!$L$67:$AL$90,5,FALSE)),"",VLOOKUP(C118,'陸上3（リレー申込書）'!$L$67:$AL$90,5,FALSE))</f>
        <v>0</v>
      </c>
      <c r="G118" s="210" t="str">
        <f>IF(ISNA(VLOOKUP(C118,'陸上3（リレー申込書）'!$L$67:$AL$90,6,FALSE)),"",VLOOKUP(C118,'陸上3（リレー申込書）'!$L$67:$AL$90,6,FALSE))</f>
        <v/>
      </c>
      <c r="H118" s="210" t="str">
        <f>IF(ISNA(VLOOKUP(C118,'陸上3（リレー申込書）'!$L$67:$AL$90,7,FALSE)),"",VLOOKUP(C118,'陸上3（リレー申込書）'!$L$67:$AL$90,7,FALSE))</f>
        <v/>
      </c>
      <c r="I118" s="199" t="str">
        <f>IF(ISNA(VLOOKUP(C118,'陸上3（リレー申込書）'!$L$67:$AL$90,8,FALSE)),"",VLOOKUP(C118,'陸上3（リレー申込書）'!$L$67:$AL$90,8,FALSE))</f>
        <v/>
      </c>
      <c r="J118" s="134" t="str">
        <f t="shared" si="2"/>
        <v/>
      </c>
      <c r="K118" s="200" t="str">
        <f>IF(ISNA(VLOOKUP(C118,'陸上3（リレー申込書）'!$L$67:$AL$90,10,FALSE)),"",VLOOKUP(C118,'陸上3（リレー申込書）'!$L$67:$AL$90,10,FALSE))</f>
        <v/>
      </c>
      <c r="L118" s="210" t="str">
        <f>IF(ISNA(VLOOKUP(C118,'陸上3（リレー申込書）'!$L$67:$AL$90,26,FALSE)),"",VLOOKUP(C118,'陸上3（リレー申込書）'!$L$67:$AL$90,26,FALSE))</f>
        <v/>
      </c>
      <c r="M118" s="210" t="str">
        <f>IF(ISNA(VLOOKUP(C118,'陸上3（リレー申込書）'!$L$67:$AL$90,27,FALSE)),"",VLOOKUP(C118,'陸上3（リレー申込書）'!$L$67:$AL$90,27,FALSE))</f>
        <v/>
      </c>
      <c r="O118" s="230" t="str">
        <f>IF(ISNA(VLOOKUP(C118,'陸上3（リレー申込書）'!$L$67:$AL$90,9,FALSE)),"",VLOOKUP(C118,'陸上3（リレー申込書）'!$L$67:$AL$90,9,FALSE))</f>
        <v/>
      </c>
    </row>
    <row r="119" spans="2:17" ht="15" customHeight="1">
      <c r="B119" s="213" t="s">
        <v>26</v>
      </c>
      <c r="C119" s="134">
        <v>64</v>
      </c>
      <c r="D119" s="185" t="str">
        <f>IF(基本入力!$I$17="","",基本入力!$I$17)</f>
        <v/>
      </c>
      <c r="E119" s="210" t="str">
        <f>IF(ISNA(VLOOKUP(C119,'陸上3（リレー申込書）'!$L$67:$AL$90,4,FALSE)),"",VLOOKUP(C119,'陸上3（リレー申込書）'!$L$67:$AL$90,4,FALSE))</f>
        <v/>
      </c>
      <c r="F119" s="199">
        <f>IF(ISNA(VLOOKUP(C119,'陸上3（リレー申込書）'!$L$67:$AL$90,5,FALSE)),"",VLOOKUP(C119,'陸上3（リレー申込書）'!$L$67:$AL$90,5,FALSE))</f>
        <v>0</v>
      </c>
      <c r="G119" s="210" t="str">
        <f>IF(ISNA(VLOOKUP(C119,'陸上3（リレー申込書）'!$L$67:$AL$90,6,FALSE)),"",VLOOKUP(C119,'陸上3（リレー申込書）'!$L$67:$AL$90,6,FALSE))</f>
        <v/>
      </c>
      <c r="H119" s="210" t="str">
        <f>IF(ISNA(VLOOKUP(C119,'陸上3（リレー申込書）'!$L$67:$AL$90,7,FALSE)),"",VLOOKUP(C119,'陸上3（リレー申込書）'!$L$67:$AL$90,7,FALSE))</f>
        <v/>
      </c>
      <c r="I119" s="199" t="str">
        <f>IF(ISNA(VLOOKUP(C119,'陸上3（リレー申込書）'!$L$67:$AL$90,8,FALSE)),"",VLOOKUP(C119,'陸上3（リレー申込書）'!$L$67:$AL$90,8,FALSE))</f>
        <v/>
      </c>
      <c r="J119" s="134" t="str">
        <f t="shared" si="2"/>
        <v/>
      </c>
      <c r="K119" s="200" t="str">
        <f>IF(ISNA(VLOOKUP(C119,'陸上3（リレー申込書）'!$L$67:$AL$90,10,FALSE)),"",VLOOKUP(C119,'陸上3（リレー申込書）'!$L$67:$AL$90,10,FALSE))</f>
        <v/>
      </c>
      <c r="L119" s="210" t="str">
        <f>IF(ISNA(VLOOKUP(C119,'陸上3（リレー申込書）'!$L$67:$AL$90,26,FALSE)),"",VLOOKUP(C119,'陸上3（リレー申込書）'!$L$67:$AL$90,26,FALSE))</f>
        <v/>
      </c>
      <c r="M119" s="210" t="str">
        <f>IF(ISNA(VLOOKUP(C119,'陸上3（リレー申込書）'!$L$67:$AL$90,27,FALSE)),"",VLOOKUP(C119,'陸上3（リレー申込書）'!$L$67:$AL$90,27,FALSE))</f>
        <v/>
      </c>
      <c r="O119" s="230" t="str">
        <f>IF(ISNA(VLOOKUP(C119,'陸上3（リレー申込書）'!$L$67:$AL$90,9,FALSE)),"",VLOOKUP(C119,'陸上3（リレー申込書）'!$L$67:$AL$90,9,FALSE))</f>
        <v/>
      </c>
    </row>
    <row r="120" spans="2:17" ht="15" customHeight="1">
      <c r="B120" s="213" t="s">
        <v>358</v>
      </c>
      <c r="C120" s="134">
        <v>65</v>
      </c>
      <c r="D120" s="185" t="str">
        <f>IF(基本入力!$I$17="","",基本入力!$I$17)</f>
        <v/>
      </c>
      <c r="E120" s="210" t="str">
        <f>IF(ISNA(VLOOKUP(C120,'陸上3（リレー申込書）'!$L$67:$AL$90,4,FALSE)),"",VLOOKUP(C120,'陸上3（リレー申込書）'!$L$67:$AL$90,4,FALSE))</f>
        <v/>
      </c>
      <c r="F120" s="199">
        <f>IF(ISNA(VLOOKUP(C120,'陸上3（リレー申込書）'!$L$67:$AL$90,5,FALSE)),"",VLOOKUP(C120,'陸上3（リレー申込書）'!$L$67:$AL$90,5,FALSE))</f>
        <v>0</v>
      </c>
      <c r="G120" s="210" t="str">
        <f>IF(ISNA(VLOOKUP(C120,'陸上3（リレー申込書）'!$L$67:$AL$90,6,FALSE)),"",VLOOKUP(C120,'陸上3（リレー申込書）'!$L$67:$AL$90,6,FALSE))</f>
        <v/>
      </c>
      <c r="H120" s="210" t="str">
        <f>IF(ISNA(VLOOKUP(C120,'陸上3（リレー申込書）'!$L$67:$AL$90,7,FALSE)),"",VLOOKUP(C120,'陸上3（リレー申込書）'!$L$67:$AL$90,7,FALSE))</f>
        <v/>
      </c>
      <c r="I120" s="199" t="str">
        <f>IF(ISNA(VLOOKUP(C120,'陸上3（リレー申込書）'!$L$67:$AL$90,8,FALSE)),"",VLOOKUP(C120,'陸上3（リレー申込書）'!$L$67:$AL$90,8,FALSE))</f>
        <v/>
      </c>
      <c r="J120" s="134" t="str">
        <f t="shared" si="2"/>
        <v/>
      </c>
      <c r="K120" s="200" t="str">
        <f>IF(ISNA(VLOOKUP(C120,'陸上3（リレー申込書）'!$L$67:$AL$90,10,FALSE)),"",VLOOKUP(C120,'陸上3（リレー申込書）'!$L$67:$AL$90,10,FALSE))</f>
        <v/>
      </c>
      <c r="L120" s="210" t="str">
        <f>IF(ISNA(VLOOKUP(C120,'陸上3（リレー申込書）'!$L$67:$AL$90,26,FALSE)),"",VLOOKUP(C120,'陸上3（リレー申込書）'!$L$67:$AL$90,26,FALSE))</f>
        <v/>
      </c>
      <c r="M120" s="210" t="str">
        <f>IF(ISNA(VLOOKUP(C120,'陸上3（リレー申込書）'!$L$67:$AL$90,27,FALSE)),"",VLOOKUP(C120,'陸上3（リレー申込書）'!$L$67:$AL$90,27,FALSE))</f>
        <v/>
      </c>
      <c r="O120" s="230" t="str">
        <f>IF(ISNA(VLOOKUP(C120,'陸上3（リレー申込書）'!$L$67:$AL$90,9,FALSE)),"",VLOOKUP(C120,'陸上3（リレー申込書）'!$L$67:$AL$90,9,FALSE))</f>
        <v/>
      </c>
    </row>
    <row r="121" spans="2:17" ht="15" customHeight="1">
      <c r="B121" s="214"/>
      <c r="C121" s="134">
        <v>66</v>
      </c>
      <c r="D121" s="185" t="str">
        <f>IF(基本入力!$I$17="","",基本入力!$I$17)</f>
        <v/>
      </c>
      <c r="E121" s="210" t="str">
        <f>IF(ISNA(VLOOKUP(C121,'陸上3（リレー申込書）'!$L$67:$AL$90,4,FALSE)),"",VLOOKUP(C121,'陸上3（リレー申込書）'!$L$67:$AL$90,4,FALSE))</f>
        <v/>
      </c>
      <c r="F121" s="199">
        <f>IF(ISNA(VLOOKUP(C121,'陸上3（リレー申込書）'!$L$67:$AL$90,5,FALSE)),"",VLOOKUP(C121,'陸上3（リレー申込書）'!$L$67:$AL$90,5,FALSE))</f>
        <v>0</v>
      </c>
      <c r="G121" s="210" t="str">
        <f>IF(ISNA(VLOOKUP(C121,'陸上3（リレー申込書）'!$L$67:$AL$90,6,FALSE)),"",VLOOKUP(C121,'陸上3（リレー申込書）'!$L$67:$AL$90,6,FALSE))</f>
        <v/>
      </c>
      <c r="H121" s="210" t="str">
        <f>IF(ISNA(VLOOKUP(C121,'陸上3（リレー申込書）'!$L$67:$AL$90,7,FALSE)),"",VLOOKUP(C121,'陸上3（リレー申込書）'!$L$67:$AL$90,7,FALSE))</f>
        <v/>
      </c>
      <c r="I121" s="199" t="str">
        <f>IF(ISNA(VLOOKUP(C121,'陸上3（リレー申込書）'!$L$67:$AL$90,8,FALSE)),"",VLOOKUP(C121,'陸上3（リレー申込書）'!$L$67:$AL$90,8,FALSE))</f>
        <v/>
      </c>
      <c r="J121" s="134" t="str">
        <f t="shared" si="2"/>
        <v/>
      </c>
      <c r="K121" s="200" t="str">
        <f>IF(ISNA(VLOOKUP(C121,'陸上3（リレー申込書）'!$L$67:$AL$90,10,FALSE)),"",VLOOKUP(C121,'陸上3（リレー申込書）'!$L$67:$AL$90,10,FALSE))</f>
        <v/>
      </c>
      <c r="L121" s="210" t="str">
        <f>IF(ISNA(VLOOKUP(C121,'陸上3（リレー申込書）'!$L$67:$AL$90,26,FALSE)),"",VLOOKUP(C121,'陸上3（リレー申込書）'!$L$67:$AL$90,26,FALSE))</f>
        <v/>
      </c>
      <c r="M121" s="210" t="str">
        <f>IF(ISNA(VLOOKUP(C121,'陸上3（リレー申込書）'!$L$67:$AL$90,27,FALSE)),"",VLOOKUP(C121,'陸上3（リレー申込書）'!$L$67:$AL$90,27,FALSE))</f>
        <v/>
      </c>
      <c r="O121" s="230" t="str">
        <f>IF(ISNA(VLOOKUP(C121,'陸上3（リレー申込書）'!$L$67:$AL$90,9,FALSE)),"",VLOOKUP(C121,'陸上3（リレー申込書）'!$L$67:$AL$90,9,FALSE))</f>
        <v/>
      </c>
    </row>
    <row r="123" spans="2:17" ht="22.15" customHeight="1">
      <c r="C123" s="187" t="s">
        <v>342</v>
      </c>
    </row>
    <row r="124" spans="2:17" ht="15" customHeight="1">
      <c r="C124" s="134" t="s">
        <v>225</v>
      </c>
      <c r="D124" s="135" t="s">
        <v>248</v>
      </c>
      <c r="E124" s="208" t="s">
        <v>238</v>
      </c>
      <c r="F124" s="124" t="s">
        <v>226</v>
      </c>
      <c r="G124" s="208" t="s">
        <v>204</v>
      </c>
      <c r="H124" s="208" t="s">
        <v>218</v>
      </c>
      <c r="I124" s="124" t="s">
        <v>355</v>
      </c>
      <c r="J124" s="124" t="s">
        <v>235</v>
      </c>
      <c r="K124" s="124" t="s">
        <v>229</v>
      </c>
      <c r="L124" s="208" t="s">
        <v>237</v>
      </c>
      <c r="M124" s="208" t="s">
        <v>234</v>
      </c>
    </row>
    <row r="125" spans="2:17" ht="15" customHeight="1">
      <c r="B125" s="212"/>
      <c r="C125" s="134">
        <v>11</v>
      </c>
      <c r="D125" s="181" t="str">
        <f>IF(基本入力!$I$17="","",基本入力!$I$17)</f>
        <v/>
      </c>
      <c r="E125" s="157" t="str">
        <f>IF(ISNA(VLOOKUP(C125,'陸上3（リレー申込書）'!$B$96:$AE$119,4,FALSE)),"",VLOOKUP(C125,'陸上3（リレー申込書）'!$B$96:$AE$119,4,FALSE))</f>
        <v/>
      </c>
      <c r="F125" s="156">
        <f>IF(ISNA(VLOOKUP(C125,'陸上3（リレー申込書）'!$B$96:$AE$119,5,FALSE)),"",VLOOKUP(C125,'陸上3（リレー申込書）'!$B$96:$AE$119,5,FALSE))</f>
        <v>0</v>
      </c>
      <c r="G125" s="157" t="str">
        <f>IF(ISNA(VLOOKUP(C125,'陸上3（リレー申込書）'!$B$96:$AE$119,6,FALSE)),"",VLOOKUP(C125,'陸上3（リレー申込書）'!$B$96:$AE$119,6,FALSE))</f>
        <v/>
      </c>
      <c r="H125" s="157" t="str">
        <f>IF(ISNA(VLOOKUP(C125,'陸上3（リレー申込書）'!$B$96:$AE$119,4,FALSE)),"",VLOOKUP(C125,'陸上3（リレー申込書）'!$B$96:$AE$119,7,FALSE))</f>
        <v/>
      </c>
      <c r="I125" s="156" t="str">
        <f>IF(ISNA(VLOOKUP(C125,'陸上3（リレー申込書）'!$B$96:$AE$119,8,FALSE)),"",VLOOKUP(C125,'陸上3（リレー申込書）'!$B$96:$AE$119,8,FALSE))</f>
        <v/>
      </c>
      <c r="J125" s="134" t="str">
        <f>IF(O125=0,"",IF(O125="男",1,IF(O125="女",2,"")))</f>
        <v/>
      </c>
      <c r="K125" s="198" t="str">
        <f>IF(Q125=0,"",Q125)</f>
        <v/>
      </c>
      <c r="L125" s="157" t="str">
        <f>IF(ISNA(VLOOKUP(C125,'陸上3（リレー申込書）'!$B$96:$AE$119,29,FALSE)),"",VLOOKUP(C125,'陸上3（リレー申込書）'!$B$96:$AE$119,29,FALSE))</f>
        <v/>
      </c>
      <c r="M125" s="157" t="str">
        <f>IF(ISNA(VLOOKUP(C125,'陸上3（リレー申込書）'!$B$96:$AE$119,30,FALSE)),"",VLOOKUP(C125,'陸上3（リレー申込書）'!$B$96:$AE$119,30,FALSE))</f>
        <v/>
      </c>
      <c r="O125" s="230" t="str">
        <f>IF(ISNA(VLOOKUP(C125,'陸上3（リレー申込書）'!$B$96:$AE$119,9,FALSE)),"",VLOOKUP(C125,'陸上3（リレー申込書）'!$B$96:$AE$119,9,FALSE))</f>
        <v/>
      </c>
      <c r="Q125" s="231">
        <f>IF(ISNA(VLOOKUP(C125,'陸上3（リレー申込書）'!$B$96:$AE$119,10,FALSE)),"",VLOOKUP(C125,'陸上3（リレー申込書）'!$B$96:$AE$119,10,FALSE))</f>
        <v>0</v>
      </c>
    </row>
    <row r="126" spans="2:17" ht="15" customHeight="1">
      <c r="B126" s="213" t="s">
        <v>362</v>
      </c>
      <c r="C126" s="134">
        <v>12</v>
      </c>
      <c r="D126" s="181" t="str">
        <f>IF(基本入力!$I$17="","",基本入力!$I$17)</f>
        <v/>
      </c>
      <c r="E126" s="157" t="str">
        <f>IF(ISNA(VLOOKUP(C126,'陸上3（リレー申込書）'!$B$96:$AE$119,4,FALSE)),"",VLOOKUP(C126,'陸上3（リレー申込書）'!$B$96:$AE$119,4,FALSE))</f>
        <v/>
      </c>
      <c r="F126" s="156">
        <f>IF(ISNA(VLOOKUP(C126,'陸上3（リレー申込書）'!$B$96:$AE$119,5,FALSE)),"",VLOOKUP(C126,'陸上3（リレー申込書）'!$B$96:$AE$119,5,FALSE))</f>
        <v>0</v>
      </c>
      <c r="G126" s="157" t="str">
        <f>IF(ISNA(VLOOKUP(C126,'陸上3（リレー申込書）'!$B$96:$AE$119,6,FALSE)),"",VLOOKUP(C126,'陸上3（リレー申込書）'!$B$96:$AE$119,6,FALSE))</f>
        <v/>
      </c>
      <c r="H126" s="157" t="str">
        <f>IF(ISNA(VLOOKUP(C126,'陸上3（リレー申込書）'!$B$96:$AE$119,4,FALSE)),"",VLOOKUP(C126,'陸上3（リレー申込書）'!$B$96:$AE$119,7,FALSE))</f>
        <v/>
      </c>
      <c r="I126" s="156" t="str">
        <f>IF(ISNA(VLOOKUP(C126,'陸上3（リレー申込書）'!$B$96:$AE$119,8,FALSE)),"",VLOOKUP(C126,'陸上3（リレー申込書）'!$B$96:$AE$119,8,FALSE))</f>
        <v/>
      </c>
      <c r="J126" s="134" t="str">
        <f t="shared" ref="J126:J160" si="3">IF(O126=0,"",IF(O126="男",1,IF(O126="女",2,"")))</f>
        <v/>
      </c>
      <c r="K126" s="198" t="str">
        <f>IF(ISNA(VLOOKUP(C126,'陸上3（リレー申込書）'!$B$96:$AE$119,10,FALSE)),"",VLOOKUP(C126,'陸上3（リレー申込書）'!$B$96:$AE$119,10,FALSE))</f>
        <v/>
      </c>
      <c r="L126" s="157" t="str">
        <f>IF(ISNA(VLOOKUP(C126,'陸上3（リレー申込書）'!$B$96:$AE$119,29,FALSE)),"",VLOOKUP(C126,'陸上3（リレー申込書）'!$B$96:$AE$119,29,FALSE))</f>
        <v/>
      </c>
      <c r="M126" s="157" t="str">
        <f>IF(ISNA(VLOOKUP(C126,'陸上3（リレー申込書）'!$B$96:$AE$119,30,FALSE)),"",VLOOKUP(C126,'陸上3（リレー申込書）'!$B$96:$AE$119,30,FALSE))</f>
        <v/>
      </c>
      <c r="O126" s="230" t="str">
        <f>IF(ISNA(VLOOKUP(C126,'陸上3（リレー申込書）'!$B$96:$AE$119,9,FALSE)),"",VLOOKUP(C126,'陸上3（リレー申込書）'!$B$96:$AE$119,9,FALSE))</f>
        <v/>
      </c>
    </row>
    <row r="127" spans="2:17" ht="15" customHeight="1">
      <c r="B127" s="213" t="s">
        <v>363</v>
      </c>
      <c r="C127" s="134">
        <v>13</v>
      </c>
      <c r="D127" s="181" t="str">
        <f>IF(基本入力!$I$17="","",基本入力!$I$17)</f>
        <v/>
      </c>
      <c r="E127" s="157" t="str">
        <f>IF(ISNA(VLOOKUP(C127,'陸上3（リレー申込書）'!$B$96:$AE$119,4,FALSE)),"",VLOOKUP(C127,'陸上3（リレー申込書）'!$B$96:$AE$119,4,FALSE))</f>
        <v/>
      </c>
      <c r="F127" s="156">
        <f>IF(ISNA(VLOOKUP(C127,'陸上3（リレー申込書）'!$B$96:$AE$119,5,FALSE)),"",VLOOKUP(C127,'陸上3（リレー申込書）'!$B$96:$AE$119,5,FALSE))</f>
        <v>0</v>
      </c>
      <c r="G127" s="157" t="str">
        <f>IF(ISNA(VLOOKUP(C127,'陸上3（リレー申込書）'!$B$96:$AE$119,6,FALSE)),"",VLOOKUP(C127,'陸上3（リレー申込書）'!$B$96:$AE$119,6,FALSE))</f>
        <v/>
      </c>
      <c r="H127" s="157" t="str">
        <f>IF(ISNA(VLOOKUP(C127,'陸上3（リレー申込書）'!$B$96:$AE$119,4,FALSE)),"",VLOOKUP(C127,'陸上3（リレー申込書）'!$B$96:$AE$119,7,FALSE))</f>
        <v/>
      </c>
      <c r="I127" s="156" t="str">
        <f>IF(ISNA(VLOOKUP(C127,'陸上3（リレー申込書）'!$B$96:$AE$119,8,FALSE)),"",VLOOKUP(C127,'陸上3（リレー申込書）'!$B$96:$AE$119,8,FALSE))</f>
        <v/>
      </c>
      <c r="J127" s="134" t="str">
        <f t="shared" si="3"/>
        <v/>
      </c>
      <c r="K127" s="198" t="str">
        <f>IF(ISNA(VLOOKUP(C127,'陸上3（リレー申込書）'!$B$96:$AE$119,10,FALSE)),"",VLOOKUP(C127,'陸上3（リレー申込書）'!$B$96:$AE$119,10,FALSE))</f>
        <v/>
      </c>
      <c r="L127" s="157" t="str">
        <f>IF(ISNA(VLOOKUP(C127,'陸上3（リレー申込書）'!$B$96:$AE$119,29,FALSE)),"",VLOOKUP(C127,'陸上3（リレー申込書）'!$B$96:$AE$119,29,FALSE))</f>
        <v/>
      </c>
      <c r="M127" s="157" t="str">
        <f>IF(ISNA(VLOOKUP(C127,'陸上3（リレー申込書）'!$B$96:$AE$119,30,FALSE)),"",VLOOKUP(C127,'陸上3（リレー申込書）'!$B$96:$AE$119,30,FALSE))</f>
        <v/>
      </c>
      <c r="O127" s="230" t="str">
        <f>IF(ISNA(VLOOKUP(C127,'陸上3（リレー申込書）'!$B$96:$AE$119,9,FALSE)),"",VLOOKUP(C127,'陸上3（リレー申込書）'!$B$96:$AE$119,9,FALSE))</f>
        <v/>
      </c>
    </row>
    <row r="128" spans="2:17" ht="15" customHeight="1">
      <c r="B128" s="213" t="s">
        <v>25</v>
      </c>
      <c r="C128" s="134">
        <v>14</v>
      </c>
      <c r="D128" s="181" t="str">
        <f>IF(基本入力!$I$17="","",基本入力!$I$17)</f>
        <v/>
      </c>
      <c r="E128" s="157" t="str">
        <f>IF(ISNA(VLOOKUP(C128,'陸上3（リレー申込書）'!$B$96:$AE$119,4,FALSE)),"",VLOOKUP(C128,'陸上3（リレー申込書）'!$B$96:$AE$119,4,FALSE))</f>
        <v/>
      </c>
      <c r="F128" s="156">
        <f>IF(ISNA(VLOOKUP(C128,'陸上3（リレー申込書）'!$B$96:$AE$119,5,FALSE)),"",VLOOKUP(C128,'陸上3（リレー申込書）'!$B$96:$AE$119,5,FALSE))</f>
        <v>0</v>
      </c>
      <c r="G128" s="157" t="str">
        <f>IF(ISNA(VLOOKUP(C128,'陸上3（リレー申込書）'!$B$96:$AE$119,6,FALSE)),"",VLOOKUP(C128,'陸上3（リレー申込書）'!$B$96:$AE$119,6,FALSE))</f>
        <v/>
      </c>
      <c r="H128" s="157" t="str">
        <f>IF(ISNA(VLOOKUP(C128,'陸上3（リレー申込書）'!$B$96:$AE$119,4,FALSE)),"",VLOOKUP(C128,'陸上3（リレー申込書）'!$B$96:$AE$119,7,FALSE))</f>
        <v/>
      </c>
      <c r="I128" s="156" t="str">
        <f>IF(ISNA(VLOOKUP(C128,'陸上3（リレー申込書）'!$B$96:$AE$119,8,FALSE)),"",VLOOKUP(C128,'陸上3（リレー申込書）'!$B$96:$AE$119,8,FALSE))</f>
        <v/>
      </c>
      <c r="J128" s="134" t="str">
        <f t="shared" si="3"/>
        <v/>
      </c>
      <c r="K128" s="198" t="str">
        <f>IF(ISNA(VLOOKUP(C128,'陸上3（リレー申込書）'!$B$96:$AE$119,10,FALSE)),"",VLOOKUP(C128,'陸上3（リレー申込書）'!$B$96:$AE$119,10,FALSE))</f>
        <v/>
      </c>
      <c r="L128" s="157" t="str">
        <f>IF(ISNA(VLOOKUP(C128,'陸上3（リレー申込書）'!$B$96:$AE$119,29,FALSE)),"",VLOOKUP(C128,'陸上3（リレー申込書）'!$B$96:$AE$119,29,FALSE))</f>
        <v/>
      </c>
      <c r="M128" s="157" t="str">
        <f>IF(ISNA(VLOOKUP(C128,'陸上3（リレー申込書）'!$B$96:$AE$119,30,FALSE)),"",VLOOKUP(C128,'陸上3（リレー申込書）'!$B$96:$AE$119,30,FALSE))</f>
        <v/>
      </c>
      <c r="O128" s="230" t="str">
        <f>IF(ISNA(VLOOKUP(C128,'陸上3（リレー申込書）'!$B$96:$AE$119,9,FALSE)),"",VLOOKUP(C128,'陸上3（リレー申込書）'!$B$96:$AE$119,9,FALSE))</f>
        <v/>
      </c>
    </row>
    <row r="129" spans="2:17" ht="15" customHeight="1">
      <c r="B129" s="213" t="s">
        <v>358</v>
      </c>
      <c r="C129" s="134">
        <v>15</v>
      </c>
      <c r="D129" s="181" t="str">
        <f>IF(基本入力!$I$17="","",基本入力!$I$17)</f>
        <v/>
      </c>
      <c r="E129" s="157" t="str">
        <f>IF(ISNA(VLOOKUP(C129,'陸上3（リレー申込書）'!$B$96:$AE$119,4,FALSE)),"",VLOOKUP(C129,'陸上3（リレー申込書）'!$B$96:$AE$119,4,FALSE))</f>
        <v/>
      </c>
      <c r="F129" s="156">
        <f>IF(ISNA(VLOOKUP(C129,'陸上3（リレー申込書）'!$B$96:$AE$119,5,FALSE)),"",VLOOKUP(C129,'陸上3（リレー申込書）'!$B$96:$AE$119,5,FALSE))</f>
        <v>0</v>
      </c>
      <c r="G129" s="157" t="str">
        <f>IF(ISNA(VLOOKUP(C129,'陸上3（リレー申込書）'!$B$96:$AE$119,6,FALSE)),"",VLOOKUP(C129,'陸上3（リレー申込書）'!$B$96:$AE$119,6,FALSE))</f>
        <v/>
      </c>
      <c r="H129" s="157" t="str">
        <f>IF(ISNA(VLOOKUP(C129,'陸上3（リレー申込書）'!$B$96:$AE$119,4,FALSE)),"",VLOOKUP(C129,'陸上3（リレー申込書）'!$B$96:$AE$119,7,FALSE))</f>
        <v/>
      </c>
      <c r="I129" s="156" t="str">
        <f>IF(ISNA(VLOOKUP(C129,'陸上3（リレー申込書）'!$B$96:$AE$119,8,FALSE)),"",VLOOKUP(C129,'陸上3（リレー申込書）'!$B$96:$AE$119,8,FALSE))</f>
        <v/>
      </c>
      <c r="J129" s="134" t="str">
        <f t="shared" si="3"/>
        <v/>
      </c>
      <c r="K129" s="198" t="str">
        <f>IF(ISNA(VLOOKUP(C129,'陸上3（リレー申込書）'!$B$96:$AE$119,10,FALSE)),"",VLOOKUP(C129,'陸上3（リレー申込書）'!$B$96:$AE$119,10,FALSE))</f>
        <v/>
      </c>
      <c r="L129" s="157" t="str">
        <f>IF(ISNA(VLOOKUP(C129,'陸上3（リレー申込書）'!$B$96:$AE$119,29,FALSE)),"",VLOOKUP(C129,'陸上3（リレー申込書）'!$B$96:$AE$119,29,FALSE))</f>
        <v/>
      </c>
      <c r="M129" s="157" t="str">
        <f>IF(ISNA(VLOOKUP(C129,'陸上3（リレー申込書）'!$B$96:$AE$119,30,FALSE)),"",VLOOKUP(C129,'陸上3（リレー申込書）'!$B$96:$AE$119,30,FALSE))</f>
        <v/>
      </c>
      <c r="O129" s="230" t="str">
        <f>IF(ISNA(VLOOKUP(C129,'陸上3（リレー申込書）'!$B$96:$AE$119,9,FALSE)),"",VLOOKUP(C129,'陸上3（リレー申込書）'!$B$96:$AE$119,9,FALSE))</f>
        <v/>
      </c>
    </row>
    <row r="130" spans="2:17" ht="15" customHeight="1" thickBot="1">
      <c r="B130" s="214"/>
      <c r="C130" s="139">
        <v>16</v>
      </c>
      <c r="D130" s="182" t="str">
        <f>IF(基本入力!$I$17="","",基本入力!$I$17)</f>
        <v/>
      </c>
      <c r="E130" s="209" t="str">
        <f>IF(ISNA(VLOOKUP(C130,'陸上3（リレー申込書）'!$B$96:$AE$119,4,FALSE)),"",VLOOKUP(C130,'陸上3（リレー申込書）'!$B$96:$AE$119,4,FALSE))</f>
        <v/>
      </c>
      <c r="F130" s="201">
        <f>IF(ISNA(VLOOKUP(C130,'陸上3（リレー申込書）'!$B$96:$AE$119,5,FALSE)),"",VLOOKUP(C130,'陸上3（リレー申込書）'!$B$96:$AE$119,5,FALSE))</f>
        <v>0</v>
      </c>
      <c r="G130" s="209" t="str">
        <f>IF(ISNA(VLOOKUP(C130,'陸上3（リレー申込書）'!$B$96:$AE$119,6,FALSE)),"",VLOOKUP(C130,'陸上3（リレー申込書）'!$B$96:$AE$119,6,FALSE))</f>
        <v/>
      </c>
      <c r="H130" s="209" t="str">
        <f>IF(ISNA(VLOOKUP(C130,'陸上3（リレー申込書）'!$B$96:$AE$119,4,FALSE)),"",VLOOKUP(C130,'陸上3（リレー申込書）'!$B$96:$AE$119,7,FALSE))</f>
        <v/>
      </c>
      <c r="I130" s="201" t="str">
        <f>IF(ISNA(VLOOKUP(C130,'陸上3（リレー申込書）'!$B$96:$AE$119,8,FALSE)),"",VLOOKUP(C130,'陸上3（リレー申込書）'!$B$96:$AE$119,8,FALSE))</f>
        <v/>
      </c>
      <c r="J130" s="139" t="str">
        <f t="shared" si="3"/>
        <v/>
      </c>
      <c r="K130" s="202" t="str">
        <f>IF(ISNA(VLOOKUP(C130,'陸上3（リレー申込書）'!$B$96:$AE$119,10,FALSE)),"",VLOOKUP(C130,'陸上3（リレー申込書）'!$B$96:$AE$119,10,FALSE))</f>
        <v/>
      </c>
      <c r="L130" s="209" t="str">
        <f>IF(ISNA(VLOOKUP(C130,'陸上3（リレー申込書）'!$B$96:$AE$119,29,FALSE)),"",VLOOKUP(C130,'陸上3（リレー申込書）'!$B$96:$AE$119,29,FALSE))</f>
        <v/>
      </c>
      <c r="M130" s="209" t="str">
        <f>IF(ISNA(VLOOKUP(C130,'陸上3（リレー申込書）'!$B$96:$AE$119,30,FALSE)),"",VLOOKUP(C130,'陸上3（リレー申込書）'!$B$96:$AE$119,30,FALSE))</f>
        <v/>
      </c>
      <c r="O130" s="230" t="str">
        <f>IF(ISNA(VLOOKUP(C130,'陸上3（リレー申込書）'!$B$96:$AE$119,9,FALSE)),"",VLOOKUP(C130,'陸上3（リレー申込書）'!$B$96:$AE$119,9,FALSE))</f>
        <v/>
      </c>
    </row>
    <row r="131" spans="2:17" ht="15" customHeight="1">
      <c r="B131" s="212"/>
      <c r="C131" s="138">
        <v>21</v>
      </c>
      <c r="D131" s="183" t="str">
        <f>IF(基本入力!$I$17="","",基本入力!$I$17)</f>
        <v/>
      </c>
      <c r="E131" s="210" t="str">
        <f>IF(ISNA(VLOOKUP(C131,'陸上3（リレー申込書）'!$B$96:$AE$119,4,FALSE)),"",VLOOKUP(C131,'陸上3（リレー申込書）'!$B$96:$AE$119,4,FALSE))</f>
        <v/>
      </c>
      <c r="F131" s="199">
        <f>IF(ISNA(VLOOKUP(C131,'陸上3（リレー申込書）'!$B$96:$AE$119,5,FALSE)),"",VLOOKUP(C131,'陸上3（リレー申込書）'!$B$96:$AE$119,5,FALSE))</f>
        <v>0</v>
      </c>
      <c r="G131" s="210" t="str">
        <f>IF(ISNA(VLOOKUP(C131,'陸上3（リレー申込書）'!$B$96:$AE$119,6,FALSE)),"",VLOOKUP(C131,'陸上3（リレー申込書）'!$B$96:$AE$119,6,FALSE))</f>
        <v/>
      </c>
      <c r="H131" s="210" t="str">
        <f>IF(ISNA(VLOOKUP(C131,'陸上3（リレー申込書）'!$B$96:$AE$119,4,FALSE)),"",VLOOKUP(C131,'陸上3（リレー申込書）'!$B$96:$AE$119,7,FALSE))</f>
        <v/>
      </c>
      <c r="I131" s="199" t="str">
        <f>IF(ISNA(VLOOKUP(C131,'陸上3（リレー申込書）'!$B$96:$AE$119,8,FALSE)),"",VLOOKUP(C131,'陸上3（リレー申込書）'!$B$96:$AE$119,8,FALSE))</f>
        <v/>
      </c>
      <c r="J131" s="138" t="str">
        <f t="shared" si="3"/>
        <v/>
      </c>
      <c r="K131" s="200" t="str">
        <f>IF(Q131=0,"",Q131)</f>
        <v/>
      </c>
      <c r="L131" s="210" t="str">
        <f>IF(ISNA(VLOOKUP(C131,'陸上3（リレー申込書）'!$B$96:$AE$119,29,FALSE)),"",VLOOKUP(C131,'陸上3（リレー申込書）'!$B$96:$AE$119,29,FALSE))</f>
        <v/>
      </c>
      <c r="M131" s="210" t="str">
        <f>IF(ISNA(VLOOKUP(C131,'陸上3（リレー申込書）'!$B$96:$AE$119,30,FALSE)),"",VLOOKUP(C131,'陸上3（リレー申込書）'!$B$96:$AE$119,30,FALSE))</f>
        <v/>
      </c>
      <c r="O131" s="230" t="str">
        <f>IF(ISNA(VLOOKUP(C131,'陸上3（リレー申込書）'!$B$96:$AE$119,9,FALSE)),"",VLOOKUP(C131,'陸上3（リレー申込書）'!$B$96:$AE$119,9,FALSE))</f>
        <v/>
      </c>
      <c r="Q131" s="231">
        <f>IF(ISNA(VLOOKUP(C131,'陸上3（リレー申込書）'!$B$96:$AE$119,10,FALSE)),"",VLOOKUP(C131,'陸上3（リレー申込書）'!$B$96:$AE$119,10,FALSE))</f>
        <v>0</v>
      </c>
    </row>
    <row r="132" spans="2:17" ht="15" customHeight="1">
      <c r="B132" s="213" t="s">
        <v>362</v>
      </c>
      <c r="C132" s="134">
        <v>22</v>
      </c>
      <c r="D132" s="181" t="str">
        <f>IF(基本入力!$I$17="","",基本入力!$I$17)</f>
        <v/>
      </c>
      <c r="E132" s="157" t="str">
        <f>IF(ISNA(VLOOKUP(C132,'陸上3（リレー申込書）'!$B$96:$AE$119,4,FALSE)),"",VLOOKUP(C132,'陸上3（リレー申込書）'!$B$96:$AE$119,4,FALSE))</f>
        <v/>
      </c>
      <c r="F132" s="156">
        <f>IF(ISNA(VLOOKUP(C132,'陸上3（リレー申込書）'!$B$96:$AE$119,5,FALSE)),"",VLOOKUP(C132,'陸上3（リレー申込書）'!$B$96:$AE$119,5,FALSE))</f>
        <v>0</v>
      </c>
      <c r="G132" s="157" t="str">
        <f>IF(ISNA(VLOOKUP(C132,'陸上3（リレー申込書）'!$B$96:$AE$119,6,FALSE)),"",VLOOKUP(C132,'陸上3（リレー申込書）'!$B$96:$AE$119,6,FALSE))</f>
        <v/>
      </c>
      <c r="H132" s="157" t="str">
        <f>IF(ISNA(VLOOKUP(C132,'陸上3（リレー申込書）'!$B$96:$AE$119,4,FALSE)),"",VLOOKUP(C132,'陸上3（リレー申込書）'!$B$96:$AE$119,7,FALSE))</f>
        <v/>
      </c>
      <c r="I132" s="156" t="str">
        <f>IF(ISNA(VLOOKUP(C132,'陸上3（リレー申込書）'!$B$96:$AE$119,8,FALSE)),"",VLOOKUP(C132,'陸上3（リレー申込書）'!$B$96:$AE$119,8,FALSE))</f>
        <v/>
      </c>
      <c r="J132" s="134" t="str">
        <f t="shared" si="3"/>
        <v/>
      </c>
      <c r="K132" s="198" t="str">
        <f>IF(ISNA(VLOOKUP(C132,'陸上3（リレー申込書）'!$B$96:$AE$119,10,FALSE)),"",VLOOKUP(C132,'陸上3（リレー申込書）'!$B$96:$AE$119,10,FALSE))</f>
        <v/>
      </c>
      <c r="L132" s="157" t="str">
        <f>IF(ISNA(VLOOKUP(C132,'陸上3（リレー申込書）'!$B$96:$AE$119,29,FALSE)),"",VLOOKUP(C132,'陸上3（リレー申込書）'!$B$96:$AE$119,29,FALSE))</f>
        <v/>
      </c>
      <c r="M132" s="157" t="str">
        <f>IF(ISNA(VLOOKUP(C132,'陸上3（リレー申込書）'!$B$96:$AE$119,30,FALSE)),"",VLOOKUP(C132,'陸上3（リレー申込書）'!$B$96:$AE$119,30,FALSE))</f>
        <v/>
      </c>
      <c r="O132" s="230" t="str">
        <f>IF(ISNA(VLOOKUP(C132,'陸上3（リレー申込書）'!$B$96:$AE$119,9,FALSE)),"",VLOOKUP(C132,'陸上3（リレー申込書）'!$B$96:$AE$119,9,FALSE))</f>
        <v/>
      </c>
    </row>
    <row r="133" spans="2:17" ht="15" customHeight="1">
      <c r="B133" s="213" t="s">
        <v>363</v>
      </c>
      <c r="C133" s="134">
        <v>23</v>
      </c>
      <c r="D133" s="181" t="str">
        <f>IF(基本入力!$I$17="","",基本入力!$I$17)</f>
        <v/>
      </c>
      <c r="E133" s="157" t="str">
        <f>IF(ISNA(VLOOKUP(C133,'陸上3（リレー申込書）'!$B$96:$AE$119,4,FALSE)),"",VLOOKUP(C133,'陸上3（リレー申込書）'!$B$96:$AE$119,4,FALSE))</f>
        <v/>
      </c>
      <c r="F133" s="156">
        <f>IF(ISNA(VLOOKUP(C133,'陸上3（リレー申込書）'!$B$96:$AE$119,5,FALSE)),"",VLOOKUP(C133,'陸上3（リレー申込書）'!$B$96:$AE$119,5,FALSE))</f>
        <v>0</v>
      </c>
      <c r="G133" s="157" t="str">
        <f>IF(ISNA(VLOOKUP(C133,'陸上3（リレー申込書）'!$B$96:$AE$119,6,FALSE)),"",VLOOKUP(C133,'陸上3（リレー申込書）'!$B$96:$AE$119,6,FALSE))</f>
        <v/>
      </c>
      <c r="H133" s="157" t="str">
        <f>IF(ISNA(VLOOKUP(C133,'陸上3（リレー申込書）'!$B$96:$AE$119,4,FALSE)),"",VLOOKUP(C133,'陸上3（リレー申込書）'!$B$96:$AE$119,7,FALSE))</f>
        <v/>
      </c>
      <c r="I133" s="156" t="str">
        <f>IF(ISNA(VLOOKUP(C133,'陸上3（リレー申込書）'!$B$96:$AE$119,8,FALSE)),"",VLOOKUP(C133,'陸上3（リレー申込書）'!$B$96:$AE$119,8,FALSE))</f>
        <v/>
      </c>
      <c r="J133" s="134" t="str">
        <f t="shared" si="3"/>
        <v/>
      </c>
      <c r="K133" s="198" t="str">
        <f>IF(ISNA(VLOOKUP(C133,'陸上3（リレー申込書）'!$B$96:$AE$119,10,FALSE)),"",VLOOKUP(C133,'陸上3（リレー申込書）'!$B$96:$AE$119,10,FALSE))</f>
        <v/>
      </c>
      <c r="L133" s="157" t="str">
        <f>IF(ISNA(VLOOKUP(C133,'陸上3（リレー申込書）'!$B$96:$AE$119,29,FALSE)),"",VLOOKUP(C133,'陸上3（リレー申込書）'!$B$96:$AE$119,29,FALSE))</f>
        <v/>
      </c>
      <c r="M133" s="157" t="str">
        <f>IF(ISNA(VLOOKUP(C133,'陸上3（リレー申込書）'!$B$96:$AE$119,30,FALSE)),"",VLOOKUP(C133,'陸上3（リレー申込書）'!$B$96:$AE$119,30,FALSE))</f>
        <v/>
      </c>
      <c r="O133" s="230" t="str">
        <f>IF(ISNA(VLOOKUP(C133,'陸上3（リレー申込書）'!$B$96:$AE$119,9,FALSE)),"",VLOOKUP(C133,'陸上3（リレー申込書）'!$B$96:$AE$119,9,FALSE))</f>
        <v/>
      </c>
    </row>
    <row r="134" spans="2:17" ht="15" customHeight="1">
      <c r="B134" s="213" t="s">
        <v>25</v>
      </c>
      <c r="C134" s="134">
        <v>24</v>
      </c>
      <c r="D134" s="181" t="str">
        <f>IF(基本入力!$I$17="","",基本入力!$I$17)</f>
        <v/>
      </c>
      <c r="E134" s="157" t="str">
        <f>IF(ISNA(VLOOKUP(C134,'陸上3（リレー申込書）'!$B$96:$AE$119,4,FALSE)),"",VLOOKUP(C134,'陸上3（リレー申込書）'!$B$96:$AE$119,4,FALSE))</f>
        <v/>
      </c>
      <c r="F134" s="156">
        <f>IF(ISNA(VLOOKUP(C134,'陸上3（リレー申込書）'!$B$96:$AE$119,5,FALSE)),"",VLOOKUP(C134,'陸上3（リレー申込書）'!$B$96:$AE$119,5,FALSE))</f>
        <v>0</v>
      </c>
      <c r="G134" s="157" t="str">
        <f>IF(ISNA(VLOOKUP(C134,'陸上3（リレー申込書）'!$B$96:$AE$119,6,FALSE)),"",VLOOKUP(C134,'陸上3（リレー申込書）'!$B$96:$AE$119,6,FALSE))</f>
        <v/>
      </c>
      <c r="H134" s="157" t="str">
        <f>IF(ISNA(VLOOKUP(C134,'陸上3（リレー申込書）'!$B$96:$AE$119,4,FALSE)),"",VLOOKUP(C134,'陸上3（リレー申込書）'!$B$96:$AE$119,7,FALSE))</f>
        <v/>
      </c>
      <c r="I134" s="156" t="str">
        <f>IF(ISNA(VLOOKUP(C134,'陸上3（リレー申込書）'!$B$96:$AE$119,8,FALSE)),"",VLOOKUP(C134,'陸上3（リレー申込書）'!$B$96:$AE$119,8,FALSE))</f>
        <v/>
      </c>
      <c r="J134" s="134" t="str">
        <f t="shared" si="3"/>
        <v/>
      </c>
      <c r="K134" s="198" t="str">
        <f>IF(ISNA(VLOOKUP(C134,'陸上3（リレー申込書）'!$B$96:$AE$119,10,FALSE)),"",VLOOKUP(C134,'陸上3（リレー申込書）'!$B$96:$AE$119,10,FALSE))</f>
        <v/>
      </c>
      <c r="L134" s="157" t="str">
        <f>IF(ISNA(VLOOKUP(C134,'陸上3（リレー申込書）'!$B$96:$AE$119,29,FALSE)),"",VLOOKUP(C134,'陸上3（リレー申込書）'!$B$96:$AE$119,29,FALSE))</f>
        <v/>
      </c>
      <c r="M134" s="157" t="str">
        <f>IF(ISNA(VLOOKUP(C134,'陸上3（リレー申込書）'!$B$96:$AE$119,30,FALSE)),"",VLOOKUP(C134,'陸上3（リレー申込書）'!$B$96:$AE$119,30,FALSE))</f>
        <v/>
      </c>
      <c r="O134" s="230" t="str">
        <f>IF(ISNA(VLOOKUP(C134,'陸上3（リレー申込書）'!$B$96:$AE$119,9,FALSE)),"",VLOOKUP(C134,'陸上3（リレー申込書）'!$B$96:$AE$119,9,FALSE))</f>
        <v/>
      </c>
    </row>
    <row r="135" spans="2:17" ht="15" customHeight="1">
      <c r="B135" s="213" t="s">
        <v>358</v>
      </c>
      <c r="C135" s="134">
        <v>25</v>
      </c>
      <c r="D135" s="181" t="str">
        <f>IF(基本入力!$I$17="","",基本入力!$I$17)</f>
        <v/>
      </c>
      <c r="E135" s="157" t="str">
        <f>IF(ISNA(VLOOKUP(C135,'陸上3（リレー申込書）'!$B$96:$AE$119,4,FALSE)),"",VLOOKUP(C135,'陸上3（リレー申込書）'!$B$96:$AE$119,4,FALSE))</f>
        <v/>
      </c>
      <c r="F135" s="156">
        <f>IF(ISNA(VLOOKUP(C135,'陸上3（リレー申込書）'!$B$96:$AE$119,5,FALSE)),"",VLOOKUP(C135,'陸上3（リレー申込書）'!$B$96:$AE$119,5,FALSE))</f>
        <v>0</v>
      </c>
      <c r="G135" s="157" t="str">
        <f>IF(ISNA(VLOOKUP(C135,'陸上3（リレー申込書）'!$B$96:$AE$119,6,FALSE)),"",VLOOKUP(C135,'陸上3（リレー申込書）'!$B$96:$AE$119,6,FALSE))</f>
        <v/>
      </c>
      <c r="H135" s="157" t="str">
        <f>IF(ISNA(VLOOKUP(C135,'陸上3（リレー申込書）'!$B$96:$AE$119,4,FALSE)),"",VLOOKUP(C135,'陸上3（リレー申込書）'!$B$96:$AE$119,7,FALSE))</f>
        <v/>
      </c>
      <c r="I135" s="156" t="str">
        <f>IF(ISNA(VLOOKUP(C135,'陸上3（リレー申込書）'!$B$96:$AE$119,8,FALSE)),"",VLOOKUP(C135,'陸上3（リレー申込書）'!$B$96:$AE$119,8,FALSE))</f>
        <v/>
      </c>
      <c r="J135" s="134" t="str">
        <f t="shared" si="3"/>
        <v/>
      </c>
      <c r="K135" s="198" t="str">
        <f>IF(ISNA(VLOOKUP(C135,'陸上3（リレー申込書）'!$B$96:$AE$119,10,FALSE)),"",VLOOKUP(C135,'陸上3（リレー申込書）'!$B$96:$AE$119,10,FALSE))</f>
        <v/>
      </c>
      <c r="L135" s="157" t="str">
        <f>IF(ISNA(VLOOKUP(C135,'陸上3（リレー申込書）'!$B$96:$AE$119,29,FALSE)),"",VLOOKUP(C135,'陸上3（リレー申込書）'!$B$96:$AE$119,29,FALSE))</f>
        <v/>
      </c>
      <c r="M135" s="157" t="str">
        <f>IF(ISNA(VLOOKUP(C135,'陸上3（リレー申込書）'!$B$96:$AE$119,30,FALSE)),"",VLOOKUP(C135,'陸上3（リレー申込書）'!$B$96:$AE$119,30,FALSE))</f>
        <v/>
      </c>
      <c r="O135" s="230" t="str">
        <f>IF(ISNA(VLOOKUP(C135,'陸上3（リレー申込書）'!$B$96:$AE$119,9,FALSE)),"",VLOOKUP(C135,'陸上3（リレー申込書）'!$B$96:$AE$119,9,FALSE))</f>
        <v/>
      </c>
    </row>
    <row r="136" spans="2:17" ht="15" customHeight="1" thickBot="1">
      <c r="B136" s="214"/>
      <c r="C136" s="139">
        <v>26</v>
      </c>
      <c r="D136" s="182" t="str">
        <f>IF(基本入力!$I$17="","",基本入力!$I$17)</f>
        <v/>
      </c>
      <c r="E136" s="209" t="str">
        <f>IF(ISNA(VLOOKUP(C136,'陸上3（リレー申込書）'!$B$96:$AE$119,4,FALSE)),"",VLOOKUP(C136,'陸上3（リレー申込書）'!$B$96:$AE$119,4,FALSE))</f>
        <v/>
      </c>
      <c r="F136" s="201">
        <f>IF(ISNA(VLOOKUP(C136,'陸上3（リレー申込書）'!$B$96:$AE$119,5,FALSE)),"",VLOOKUP(C136,'陸上3（リレー申込書）'!$B$96:$AE$119,5,FALSE))</f>
        <v>0</v>
      </c>
      <c r="G136" s="209" t="str">
        <f>IF(ISNA(VLOOKUP(C136,'陸上3（リレー申込書）'!$B$96:$AE$119,6,FALSE)),"",VLOOKUP(C136,'陸上3（リレー申込書）'!$B$96:$AE$119,6,FALSE))</f>
        <v/>
      </c>
      <c r="H136" s="209" t="str">
        <f>IF(ISNA(VLOOKUP(C136,'陸上3（リレー申込書）'!$B$96:$AE$119,4,FALSE)),"",VLOOKUP(C136,'陸上3（リレー申込書）'!$B$96:$AE$119,7,FALSE))</f>
        <v/>
      </c>
      <c r="I136" s="201" t="str">
        <f>IF(ISNA(VLOOKUP(C136,'陸上3（リレー申込書）'!$B$96:$AE$119,8,FALSE)),"",VLOOKUP(C136,'陸上3（リレー申込書）'!$B$96:$AE$119,8,FALSE))</f>
        <v/>
      </c>
      <c r="J136" s="139" t="str">
        <f t="shared" si="3"/>
        <v/>
      </c>
      <c r="K136" s="202" t="str">
        <f>IF(ISNA(VLOOKUP(C136,'陸上3（リレー申込書）'!$B$96:$AE$119,10,FALSE)),"",VLOOKUP(C136,'陸上3（リレー申込書）'!$B$96:$AE$119,10,FALSE))</f>
        <v/>
      </c>
      <c r="L136" s="209" t="str">
        <f>IF(ISNA(VLOOKUP(C136,'陸上3（リレー申込書）'!$B$96:$AE$119,29,FALSE)),"",VLOOKUP(C136,'陸上3（リレー申込書）'!$B$96:$AE$119,29,FALSE))</f>
        <v/>
      </c>
      <c r="M136" s="209" t="str">
        <f>IF(ISNA(VLOOKUP(C136,'陸上3（リレー申込書）'!$B$96:$AE$119,30,FALSE)),"",VLOOKUP(C136,'陸上3（リレー申込書）'!$B$96:$AE$119,30,FALSE))</f>
        <v/>
      </c>
      <c r="O136" s="230" t="str">
        <f>IF(ISNA(VLOOKUP(C136,'陸上3（リレー申込書）'!$B$96:$AE$119,9,FALSE)),"",VLOOKUP(C136,'陸上3（リレー申込書）'!$B$96:$AE$119,9,FALSE))</f>
        <v/>
      </c>
    </row>
    <row r="137" spans="2:17" ht="15" customHeight="1">
      <c r="B137" s="212"/>
      <c r="C137" s="138">
        <v>31</v>
      </c>
      <c r="D137" s="183" t="str">
        <f>IF(基本入力!$I$17="","",基本入力!$I$17)</f>
        <v/>
      </c>
      <c r="E137" s="210" t="str">
        <f>IF(ISNA(VLOOKUP(C137,'陸上3（リレー申込書）'!$B$96:$AE$119,4,FALSE)),"",VLOOKUP(C137,'陸上3（リレー申込書）'!$B$96:$AE$119,4,FALSE))</f>
        <v/>
      </c>
      <c r="F137" s="199">
        <f>IF(ISNA(VLOOKUP(C137,'陸上3（リレー申込書）'!$B$96:$AE$119,5,FALSE)),"",VLOOKUP(C137,'陸上3（リレー申込書）'!$B$96:$AE$119,5,FALSE))</f>
        <v>0</v>
      </c>
      <c r="G137" s="210" t="str">
        <f>IF(ISNA(VLOOKUP(C137,'陸上3（リレー申込書）'!$B$96:$AE$119,6,FALSE)),"",VLOOKUP(C137,'陸上3（リレー申込書）'!$B$96:$AE$119,6,FALSE))</f>
        <v/>
      </c>
      <c r="H137" s="210" t="str">
        <f>IF(ISNA(VLOOKUP(C137,'陸上3（リレー申込書）'!$B$96:$AE$119,4,FALSE)),"",VLOOKUP(C137,'陸上3（リレー申込書）'!$B$96:$AE$119,7,FALSE))</f>
        <v/>
      </c>
      <c r="I137" s="199" t="str">
        <f>IF(ISNA(VLOOKUP(C137,'陸上3（リレー申込書）'!$B$96:$AE$119,8,FALSE)),"",VLOOKUP(C137,'陸上3（リレー申込書）'!$B$96:$AE$119,8,FALSE))</f>
        <v/>
      </c>
      <c r="J137" s="138" t="str">
        <f t="shared" si="3"/>
        <v/>
      </c>
      <c r="K137" s="200" t="str">
        <f>IF(Q137=0,"",Q137)</f>
        <v/>
      </c>
      <c r="L137" s="210" t="str">
        <f>IF(ISNA(VLOOKUP(C137,'陸上3（リレー申込書）'!$B$96:$AE$119,29,FALSE)),"",VLOOKUP(C137,'陸上3（リレー申込書）'!$B$96:$AE$119,29,FALSE))</f>
        <v/>
      </c>
      <c r="M137" s="210" t="str">
        <f>IF(ISNA(VLOOKUP(C137,'陸上3（リレー申込書）'!$B$96:$AE$119,30,FALSE)),"",VLOOKUP(C137,'陸上3（リレー申込書）'!$B$96:$AE$119,30,FALSE))</f>
        <v/>
      </c>
      <c r="O137" s="230" t="str">
        <f>IF(ISNA(VLOOKUP(C137,'陸上3（リレー申込書）'!$B$96:$AE$119,9,FALSE)),"",VLOOKUP(C137,'陸上3（リレー申込書）'!$B$96:$AE$119,9,FALSE))</f>
        <v/>
      </c>
      <c r="Q137" s="231">
        <f>IF(ISNA(VLOOKUP(C137,'陸上3（リレー申込書）'!$B$96:$AE$119,10,FALSE)),"",VLOOKUP(C137,'陸上3（リレー申込書）'!$B$96:$AE$119,10,FALSE))</f>
        <v>0</v>
      </c>
    </row>
    <row r="138" spans="2:17" ht="15" customHeight="1">
      <c r="B138" s="213" t="s">
        <v>362</v>
      </c>
      <c r="C138" s="134">
        <v>32</v>
      </c>
      <c r="D138" s="181" t="str">
        <f>IF(基本入力!$I$17="","",基本入力!$I$17)</f>
        <v/>
      </c>
      <c r="E138" s="157" t="str">
        <f>IF(ISNA(VLOOKUP(C138,'陸上3（リレー申込書）'!$B$96:$AE$119,4,FALSE)),"",VLOOKUP(C138,'陸上3（リレー申込書）'!$B$96:$AE$119,4,FALSE))</f>
        <v/>
      </c>
      <c r="F138" s="156">
        <f>IF(ISNA(VLOOKUP(C138,'陸上3（リレー申込書）'!$B$96:$AE$119,5,FALSE)),"",VLOOKUP(C138,'陸上3（リレー申込書）'!$B$96:$AE$119,5,FALSE))</f>
        <v>0</v>
      </c>
      <c r="G138" s="157" t="str">
        <f>IF(ISNA(VLOOKUP(C138,'陸上3（リレー申込書）'!$B$96:$AE$119,6,FALSE)),"",VLOOKUP(C138,'陸上3（リレー申込書）'!$B$96:$AE$119,6,FALSE))</f>
        <v/>
      </c>
      <c r="H138" s="157" t="str">
        <f>IF(ISNA(VLOOKUP(C138,'陸上3（リレー申込書）'!$B$96:$AE$119,4,FALSE)),"",VLOOKUP(C138,'陸上3（リレー申込書）'!$B$96:$AE$119,7,FALSE))</f>
        <v/>
      </c>
      <c r="I138" s="156" t="str">
        <f>IF(ISNA(VLOOKUP(C138,'陸上3（リレー申込書）'!$B$96:$AE$119,8,FALSE)),"",VLOOKUP(C138,'陸上3（リレー申込書）'!$B$96:$AE$119,8,FALSE))</f>
        <v/>
      </c>
      <c r="J138" s="134" t="str">
        <f t="shared" si="3"/>
        <v/>
      </c>
      <c r="K138" s="198" t="str">
        <f>IF(ISNA(VLOOKUP(C138,'陸上3（リレー申込書）'!$B$96:$AE$119,10,FALSE)),"",VLOOKUP(C138,'陸上3（リレー申込書）'!$B$96:$AE$119,10,FALSE))</f>
        <v/>
      </c>
      <c r="L138" s="157" t="str">
        <f>IF(ISNA(VLOOKUP(C138,'陸上3（リレー申込書）'!$B$96:$AE$119,29,FALSE)),"",VLOOKUP(C138,'陸上3（リレー申込書）'!$B$96:$AE$119,29,FALSE))</f>
        <v/>
      </c>
      <c r="M138" s="157" t="str">
        <f>IF(ISNA(VLOOKUP(C138,'陸上3（リレー申込書）'!$B$96:$AE$119,30,FALSE)),"",VLOOKUP(C138,'陸上3（リレー申込書）'!$B$96:$AE$119,30,FALSE))</f>
        <v/>
      </c>
      <c r="O138" s="230" t="str">
        <f>IF(ISNA(VLOOKUP(C138,'陸上3（リレー申込書）'!$B$96:$AE$119,9,FALSE)),"",VLOOKUP(C138,'陸上3（リレー申込書）'!$B$96:$AE$119,9,FALSE))</f>
        <v/>
      </c>
    </row>
    <row r="139" spans="2:17" ht="15" customHeight="1">
      <c r="B139" s="213" t="s">
        <v>363</v>
      </c>
      <c r="C139" s="134">
        <v>33</v>
      </c>
      <c r="D139" s="181" t="str">
        <f>IF(基本入力!$I$17="","",基本入力!$I$17)</f>
        <v/>
      </c>
      <c r="E139" s="157" t="str">
        <f>IF(ISNA(VLOOKUP(C139,'陸上3（リレー申込書）'!$B$96:$AE$119,4,FALSE)),"",VLOOKUP(C139,'陸上3（リレー申込書）'!$B$96:$AE$119,4,FALSE))</f>
        <v/>
      </c>
      <c r="F139" s="156">
        <f>IF(ISNA(VLOOKUP(C139,'陸上3（リレー申込書）'!$B$96:$AE$119,5,FALSE)),"",VLOOKUP(C139,'陸上3（リレー申込書）'!$B$96:$AE$119,5,FALSE))</f>
        <v>0</v>
      </c>
      <c r="G139" s="157" t="str">
        <f>IF(ISNA(VLOOKUP(C139,'陸上3（リレー申込書）'!$B$96:$AE$119,6,FALSE)),"",VLOOKUP(C139,'陸上3（リレー申込書）'!$B$96:$AE$119,6,FALSE))</f>
        <v/>
      </c>
      <c r="H139" s="157" t="str">
        <f>IF(ISNA(VLOOKUP(C139,'陸上3（リレー申込書）'!$B$96:$AE$119,4,FALSE)),"",VLOOKUP(C139,'陸上3（リレー申込書）'!$B$96:$AE$119,7,FALSE))</f>
        <v/>
      </c>
      <c r="I139" s="156" t="str">
        <f>IF(ISNA(VLOOKUP(C139,'陸上3（リレー申込書）'!$B$96:$AE$119,8,FALSE)),"",VLOOKUP(C139,'陸上3（リレー申込書）'!$B$96:$AE$119,8,FALSE))</f>
        <v/>
      </c>
      <c r="J139" s="134" t="str">
        <f t="shared" si="3"/>
        <v/>
      </c>
      <c r="K139" s="198" t="str">
        <f>IF(ISNA(VLOOKUP(C139,'陸上3（リレー申込書）'!$B$96:$AE$119,10,FALSE)),"",VLOOKUP(C139,'陸上3（リレー申込書）'!$B$96:$AE$119,10,FALSE))</f>
        <v/>
      </c>
      <c r="L139" s="157" t="str">
        <f>IF(ISNA(VLOOKUP(C139,'陸上3（リレー申込書）'!$B$96:$AE$119,29,FALSE)),"",VLOOKUP(C139,'陸上3（リレー申込書）'!$B$96:$AE$119,29,FALSE))</f>
        <v/>
      </c>
      <c r="M139" s="157" t="str">
        <f>IF(ISNA(VLOOKUP(C139,'陸上3（リレー申込書）'!$B$96:$AE$119,30,FALSE)),"",VLOOKUP(C139,'陸上3（リレー申込書）'!$B$96:$AE$119,30,FALSE))</f>
        <v/>
      </c>
      <c r="O139" s="230" t="str">
        <f>IF(ISNA(VLOOKUP(C139,'陸上3（リレー申込書）'!$B$96:$AE$119,9,FALSE)),"",VLOOKUP(C139,'陸上3（リレー申込書）'!$B$96:$AE$119,9,FALSE))</f>
        <v/>
      </c>
    </row>
    <row r="140" spans="2:17" ht="15" customHeight="1">
      <c r="B140" s="213" t="s">
        <v>25</v>
      </c>
      <c r="C140" s="134">
        <v>34</v>
      </c>
      <c r="D140" s="181" t="str">
        <f>IF(基本入力!$I$17="","",基本入力!$I$17)</f>
        <v/>
      </c>
      <c r="E140" s="157" t="str">
        <f>IF(ISNA(VLOOKUP(C140,'陸上3（リレー申込書）'!$B$96:$AE$119,4,FALSE)),"",VLOOKUP(C140,'陸上3（リレー申込書）'!$B$96:$AE$119,4,FALSE))</f>
        <v/>
      </c>
      <c r="F140" s="156">
        <f>IF(ISNA(VLOOKUP(C140,'陸上3（リレー申込書）'!$B$96:$AE$119,5,FALSE)),"",VLOOKUP(C140,'陸上3（リレー申込書）'!$B$96:$AE$119,5,FALSE))</f>
        <v>0</v>
      </c>
      <c r="G140" s="157" t="str">
        <f>IF(ISNA(VLOOKUP(C140,'陸上3（リレー申込書）'!$B$96:$AE$119,6,FALSE)),"",VLOOKUP(C140,'陸上3（リレー申込書）'!$B$96:$AE$119,6,FALSE))</f>
        <v/>
      </c>
      <c r="H140" s="157" t="str">
        <f>IF(ISNA(VLOOKUP(C140,'陸上3（リレー申込書）'!$B$96:$AE$119,4,FALSE)),"",VLOOKUP(C140,'陸上3（リレー申込書）'!$B$96:$AE$119,7,FALSE))</f>
        <v/>
      </c>
      <c r="I140" s="156" t="str">
        <f>IF(ISNA(VLOOKUP(C140,'陸上3（リレー申込書）'!$B$96:$AE$119,8,FALSE)),"",VLOOKUP(C140,'陸上3（リレー申込書）'!$B$96:$AE$119,8,FALSE))</f>
        <v/>
      </c>
      <c r="J140" s="134" t="str">
        <f t="shared" si="3"/>
        <v/>
      </c>
      <c r="K140" s="198" t="str">
        <f>IF(ISNA(VLOOKUP(C140,'陸上3（リレー申込書）'!$B$96:$AE$119,10,FALSE)),"",VLOOKUP(C140,'陸上3（リレー申込書）'!$B$96:$AE$119,10,FALSE))</f>
        <v/>
      </c>
      <c r="L140" s="157" t="str">
        <f>IF(ISNA(VLOOKUP(C140,'陸上3（リレー申込書）'!$B$96:$AE$119,29,FALSE)),"",VLOOKUP(C140,'陸上3（リレー申込書）'!$B$96:$AE$119,29,FALSE))</f>
        <v/>
      </c>
      <c r="M140" s="157" t="str">
        <f>IF(ISNA(VLOOKUP(C140,'陸上3（リレー申込書）'!$B$96:$AE$119,30,FALSE)),"",VLOOKUP(C140,'陸上3（リレー申込書）'!$B$96:$AE$119,30,FALSE))</f>
        <v/>
      </c>
      <c r="O140" s="230" t="str">
        <f>IF(ISNA(VLOOKUP(C140,'陸上3（リレー申込書）'!$B$96:$AE$119,9,FALSE)),"",VLOOKUP(C140,'陸上3（リレー申込書）'!$B$96:$AE$119,9,FALSE))</f>
        <v/>
      </c>
    </row>
    <row r="141" spans="2:17" ht="15" customHeight="1">
      <c r="B141" s="213" t="s">
        <v>358</v>
      </c>
      <c r="C141" s="134">
        <v>35</v>
      </c>
      <c r="D141" s="181" t="str">
        <f>IF(基本入力!$I$17="","",基本入力!$I$17)</f>
        <v/>
      </c>
      <c r="E141" s="157" t="str">
        <f>IF(ISNA(VLOOKUP(C141,'陸上3（リレー申込書）'!$B$96:$AE$119,4,FALSE)),"",VLOOKUP(C141,'陸上3（リレー申込書）'!$B$96:$AE$119,4,FALSE))</f>
        <v/>
      </c>
      <c r="F141" s="156">
        <f>IF(ISNA(VLOOKUP(C141,'陸上3（リレー申込書）'!$B$96:$AE$119,5,FALSE)),"",VLOOKUP(C141,'陸上3（リレー申込書）'!$B$96:$AE$119,5,FALSE))</f>
        <v>0</v>
      </c>
      <c r="G141" s="157" t="str">
        <f>IF(ISNA(VLOOKUP(C141,'陸上3（リレー申込書）'!$B$96:$AE$119,6,FALSE)),"",VLOOKUP(C141,'陸上3（リレー申込書）'!$B$96:$AE$119,6,FALSE))</f>
        <v/>
      </c>
      <c r="H141" s="157" t="str">
        <f>IF(ISNA(VLOOKUP(C141,'陸上3（リレー申込書）'!$B$96:$AE$119,4,FALSE)),"",VLOOKUP(C141,'陸上3（リレー申込書）'!$B$96:$AE$119,7,FALSE))</f>
        <v/>
      </c>
      <c r="I141" s="156" t="str">
        <f>IF(ISNA(VLOOKUP(C141,'陸上3（リレー申込書）'!$B$96:$AE$119,8,FALSE)),"",VLOOKUP(C141,'陸上3（リレー申込書）'!$B$96:$AE$119,8,FALSE))</f>
        <v/>
      </c>
      <c r="J141" s="134" t="str">
        <f t="shared" si="3"/>
        <v/>
      </c>
      <c r="K141" s="198" t="str">
        <f>IF(ISNA(VLOOKUP(C141,'陸上3（リレー申込書）'!$B$96:$AE$119,10,FALSE)),"",VLOOKUP(C141,'陸上3（リレー申込書）'!$B$96:$AE$119,10,FALSE))</f>
        <v/>
      </c>
      <c r="L141" s="157" t="str">
        <f>IF(ISNA(VLOOKUP(C141,'陸上3（リレー申込書）'!$B$96:$AE$119,29,FALSE)),"",VLOOKUP(C141,'陸上3（リレー申込書）'!$B$96:$AE$119,29,FALSE))</f>
        <v/>
      </c>
      <c r="M141" s="157" t="str">
        <f>IF(ISNA(VLOOKUP(C141,'陸上3（リレー申込書）'!$B$96:$AE$119,30,FALSE)),"",VLOOKUP(C141,'陸上3（リレー申込書）'!$B$96:$AE$119,30,FALSE))</f>
        <v/>
      </c>
      <c r="O141" s="230" t="str">
        <f>IF(ISNA(VLOOKUP(C141,'陸上3（リレー申込書）'!$B$96:$AE$119,9,FALSE)),"",VLOOKUP(C141,'陸上3（リレー申込書）'!$B$96:$AE$119,9,FALSE))</f>
        <v/>
      </c>
    </row>
    <row r="142" spans="2:17" ht="15" customHeight="1" thickBot="1">
      <c r="B142" s="214"/>
      <c r="C142" s="139">
        <v>36</v>
      </c>
      <c r="D142" s="182" t="str">
        <f>IF(基本入力!$I$17="","",基本入力!$I$17)</f>
        <v/>
      </c>
      <c r="E142" s="209" t="str">
        <f>IF(ISNA(VLOOKUP(C142,'陸上3（リレー申込書）'!$B$96:$AE$119,4,FALSE)),"",VLOOKUP(C142,'陸上3（リレー申込書）'!$B$96:$AE$119,4,FALSE))</f>
        <v/>
      </c>
      <c r="F142" s="201">
        <f>IF(ISNA(VLOOKUP(C142,'陸上3（リレー申込書）'!$B$96:$AE$119,5,FALSE)),"",VLOOKUP(C142,'陸上3（リレー申込書）'!$B$96:$AE$119,5,FALSE))</f>
        <v>0</v>
      </c>
      <c r="G142" s="209" t="str">
        <f>IF(ISNA(VLOOKUP(C142,'陸上3（リレー申込書）'!$B$96:$AE$119,6,FALSE)),"",VLOOKUP(C142,'陸上3（リレー申込書）'!$B$96:$AE$119,6,FALSE))</f>
        <v/>
      </c>
      <c r="H142" s="209" t="str">
        <f>IF(ISNA(VLOOKUP(C142,'陸上3（リレー申込書）'!$B$96:$AE$119,4,FALSE)),"",VLOOKUP(C142,'陸上3（リレー申込書）'!$B$96:$AE$119,7,FALSE))</f>
        <v/>
      </c>
      <c r="I142" s="201" t="str">
        <f>IF(ISNA(VLOOKUP(C142,'陸上3（リレー申込書）'!$B$96:$AE$119,8,FALSE)),"",VLOOKUP(C142,'陸上3（リレー申込書）'!$B$96:$AE$119,8,FALSE))</f>
        <v/>
      </c>
      <c r="J142" s="139" t="str">
        <f t="shared" si="3"/>
        <v/>
      </c>
      <c r="K142" s="202" t="str">
        <f>IF(ISNA(VLOOKUP(C142,'陸上3（リレー申込書）'!$B$96:$AE$119,10,FALSE)),"",VLOOKUP(C142,'陸上3（リレー申込書）'!$B$96:$AE$119,10,FALSE))</f>
        <v/>
      </c>
      <c r="L142" s="209" t="str">
        <f>IF(ISNA(VLOOKUP(C142,'陸上3（リレー申込書）'!$B$96:$AE$119,29,FALSE)),"",VLOOKUP(C142,'陸上3（リレー申込書）'!$B$96:$AE$119,29,FALSE))</f>
        <v/>
      </c>
      <c r="M142" s="209" t="str">
        <f>IF(ISNA(VLOOKUP(C142,'陸上3（リレー申込書）'!$B$96:$AE$119,30,FALSE)),"",VLOOKUP(C142,'陸上3（リレー申込書）'!$B$96:$AE$119,30,FALSE))</f>
        <v/>
      </c>
      <c r="O142" s="230" t="str">
        <f>IF(ISNA(VLOOKUP(C142,'陸上3（リレー申込書）'!$B$96:$AE$119,9,FALSE)),"",VLOOKUP(C142,'陸上3（リレー申込書）'!$B$96:$AE$119,9,FALSE))</f>
        <v/>
      </c>
    </row>
    <row r="143" spans="2:17" ht="15" customHeight="1">
      <c r="B143" s="212"/>
      <c r="C143" s="138">
        <v>41</v>
      </c>
      <c r="D143" s="184" t="str">
        <f>IF(基本入力!$I$17="","",基本入力!$I$17)</f>
        <v/>
      </c>
      <c r="E143" s="210" t="str">
        <f>IF(ISNA(VLOOKUP(C143,'陸上3（リレー申込書）'!$L$96:$AL$119,4,FALSE)),"",VLOOKUP(C143,'陸上3（リレー申込書）'!$L$96:$AL$119,4,FALSE))</f>
        <v/>
      </c>
      <c r="F143" s="199">
        <f>IF(ISNA(VLOOKUP(C143,'陸上3（リレー申込書）'!$L$96:$AL$119,5,FALSE)),"",VLOOKUP(C143,'陸上3（リレー申込書）'!$L$96:$AL$119,5,FALSE))</f>
        <v>0</v>
      </c>
      <c r="G143" s="210" t="str">
        <f>IF(ISNA(VLOOKUP(C143,'陸上3（リレー申込書）'!$L$96:$AL$119,6,FALSE)),"",VLOOKUP(C143,'陸上3（リレー申込書）'!$L$96:$AL$119,6,FALSE))</f>
        <v/>
      </c>
      <c r="H143" s="210" t="str">
        <f>IF(ISNA(VLOOKUP(C143,'陸上3（リレー申込書）'!$L$96:$AL$119,7,FALSE)),"",VLOOKUP(C143,'陸上3（リレー申込書）'!$L$96:$AL$119,7,FALSE))</f>
        <v/>
      </c>
      <c r="I143" s="199" t="str">
        <f>IF(ISNA(VLOOKUP(C143,'陸上3（リレー申込書）'!$L$96:$AL$119,8,FALSE)),"",VLOOKUP(C143,'陸上3（リレー申込書）'!$L$96:$AL$119,8,FALSE))</f>
        <v/>
      </c>
      <c r="J143" s="138" t="str">
        <f t="shared" si="3"/>
        <v/>
      </c>
      <c r="K143" s="200" t="str">
        <f>IF(Q143=0,"",Q143)</f>
        <v/>
      </c>
      <c r="L143" s="210" t="str">
        <f>IF(ISNA(VLOOKUP(C143,'陸上3（リレー申込書）'!$L$96:$AL$119,26,FALSE)),"",VLOOKUP(C143,'陸上3（リレー申込書）'!$L$96:$AL$119,26,FALSE))</f>
        <v/>
      </c>
      <c r="M143" s="210" t="str">
        <f>IF(ISNA(VLOOKUP(C143,'陸上3（リレー申込書）'!$L$96:$AL$119,27,FALSE)),"",VLOOKUP(C143,'陸上3（リレー申込書）'!$L$96:$AL$119,27,FALSE))</f>
        <v/>
      </c>
      <c r="O143" s="230" t="str">
        <f>IF(ISNA(VLOOKUP(C143,'陸上3（リレー申込書）'!$L$96:$AL$119,9,FALSE)),"",VLOOKUP(C143,'陸上3（リレー申込書）'!$L$96:$AL$119,9,FALSE))</f>
        <v/>
      </c>
      <c r="Q143" s="231">
        <f>IF(ISNA(VLOOKUP(C143,'陸上3（リレー申込書）'!$L$96:$AL$119,10,FALSE)),"",VLOOKUP(C143,'陸上3（リレー申込書）'!$L$96:$AL$119,10,FALSE))</f>
        <v>0</v>
      </c>
    </row>
    <row r="144" spans="2:17" ht="15" customHeight="1">
      <c r="B144" s="213" t="s">
        <v>362</v>
      </c>
      <c r="C144" s="134">
        <v>42</v>
      </c>
      <c r="D144" s="185" t="str">
        <f>IF(基本入力!$I$17="","",基本入力!$I$17)</f>
        <v/>
      </c>
      <c r="E144" s="210" t="str">
        <f>IF(ISNA(VLOOKUP(C144,'陸上3（リレー申込書）'!$L$96:$AL$119,4,FALSE)),"",VLOOKUP(C144,'陸上3（リレー申込書）'!$L$96:$AL$119,4,FALSE))</f>
        <v/>
      </c>
      <c r="F144" s="199">
        <f>IF(ISNA(VLOOKUP(C144,'陸上3（リレー申込書）'!$L$96:$AL$119,5,FALSE)),"",VLOOKUP(C144,'陸上3（リレー申込書）'!$L$96:$AL$119,5,FALSE))</f>
        <v>0</v>
      </c>
      <c r="G144" s="210" t="str">
        <f>IF(ISNA(VLOOKUP(C144,'陸上3（リレー申込書）'!$L$96:$AL$119,6,FALSE)),"",VLOOKUP(C144,'陸上3（リレー申込書）'!$L$96:$AL$119,6,FALSE))</f>
        <v/>
      </c>
      <c r="H144" s="210" t="str">
        <f>IF(ISNA(VLOOKUP(C144,'陸上3（リレー申込書）'!$L$96:$AL$119,7,FALSE)),"",VLOOKUP(C144,'陸上3（リレー申込書）'!$L$96:$AL$119,7,FALSE))</f>
        <v/>
      </c>
      <c r="I144" s="199" t="str">
        <f>IF(ISNA(VLOOKUP(C144,'陸上3（リレー申込書）'!$L$96:$AL$119,8,FALSE)),"",VLOOKUP(C144,'陸上3（リレー申込書）'!$L$96:$AL$119,8,FALSE))</f>
        <v/>
      </c>
      <c r="J144" s="134" t="str">
        <f t="shared" si="3"/>
        <v/>
      </c>
      <c r="K144" s="200" t="str">
        <f>IF(ISNA(VLOOKUP(C144,'陸上3（リレー申込書）'!$L$96:$AL$119,10,FALSE)),"",VLOOKUP(C144,'陸上3（リレー申込書）'!$L$96:$AL$119,10,FALSE))</f>
        <v/>
      </c>
      <c r="L144" s="210" t="str">
        <f>IF(ISNA(VLOOKUP(C144,'陸上3（リレー申込書）'!$L$96:$AL$119,26,FALSE)),"",VLOOKUP(C144,'陸上3（リレー申込書）'!$L$96:$AL$119,26,FALSE))</f>
        <v/>
      </c>
      <c r="M144" s="210" t="str">
        <f>IF(ISNA(VLOOKUP(C144,'陸上3（リレー申込書）'!$L$96:$AL$119,27,FALSE)),"",VLOOKUP(C144,'陸上3（リレー申込書）'!$L$96:$AL$119,27,FALSE))</f>
        <v/>
      </c>
      <c r="O144" s="230" t="str">
        <f>IF(ISNA(VLOOKUP(C144,'陸上3（リレー申込書）'!$L$96:$AL$119,9,FALSE)),"",VLOOKUP(C144,'陸上3（リレー申込書）'!$L$96:$AL$119,9,FALSE))</f>
        <v/>
      </c>
    </row>
    <row r="145" spans="2:17" ht="15" customHeight="1">
      <c r="B145" s="213" t="s">
        <v>363</v>
      </c>
      <c r="C145" s="134">
        <v>43</v>
      </c>
      <c r="D145" s="185" t="str">
        <f>IF(基本入力!$I$17="","",基本入力!$I$17)</f>
        <v/>
      </c>
      <c r="E145" s="210" t="str">
        <f>IF(ISNA(VLOOKUP(C145,'陸上3（リレー申込書）'!$L$96:$AL$119,4,FALSE)),"",VLOOKUP(C145,'陸上3（リレー申込書）'!$L$96:$AL$119,4,FALSE))</f>
        <v/>
      </c>
      <c r="F145" s="199">
        <f>IF(ISNA(VLOOKUP(C145,'陸上3（リレー申込書）'!$L$96:$AL$119,5,FALSE)),"",VLOOKUP(C145,'陸上3（リレー申込書）'!$L$96:$AL$119,5,FALSE))</f>
        <v>0</v>
      </c>
      <c r="G145" s="210" t="str">
        <f>IF(ISNA(VLOOKUP(C145,'陸上3（リレー申込書）'!$L$96:$AL$119,6,FALSE)),"",VLOOKUP(C145,'陸上3（リレー申込書）'!$L$96:$AL$119,6,FALSE))</f>
        <v/>
      </c>
      <c r="H145" s="210" t="str">
        <f>IF(ISNA(VLOOKUP(C145,'陸上3（リレー申込書）'!$L$96:$AL$119,7,FALSE)),"",VLOOKUP(C145,'陸上3（リレー申込書）'!$L$96:$AL$119,7,FALSE))</f>
        <v/>
      </c>
      <c r="I145" s="199" t="str">
        <f>IF(ISNA(VLOOKUP(C145,'陸上3（リレー申込書）'!$L$96:$AL$119,8,FALSE)),"",VLOOKUP(C145,'陸上3（リレー申込書）'!$L$96:$AL$119,8,FALSE))</f>
        <v/>
      </c>
      <c r="J145" s="134" t="str">
        <f t="shared" si="3"/>
        <v/>
      </c>
      <c r="K145" s="200" t="str">
        <f>IF(ISNA(VLOOKUP(C145,'陸上3（リレー申込書）'!$L$96:$AL$119,10,FALSE)),"",VLOOKUP(C145,'陸上3（リレー申込書）'!$L$96:$AL$119,10,FALSE))</f>
        <v/>
      </c>
      <c r="L145" s="210" t="str">
        <f>IF(ISNA(VLOOKUP(C145,'陸上3（リレー申込書）'!$L$96:$AL$119,26,FALSE)),"",VLOOKUP(C145,'陸上3（リレー申込書）'!$L$96:$AL$119,26,FALSE))</f>
        <v/>
      </c>
      <c r="M145" s="210" t="str">
        <f>IF(ISNA(VLOOKUP(C145,'陸上3（リレー申込書）'!$L$96:$AL$119,27,FALSE)),"",VLOOKUP(C145,'陸上3（リレー申込書）'!$L$96:$AL$119,27,FALSE))</f>
        <v/>
      </c>
      <c r="O145" s="230" t="str">
        <f>IF(ISNA(VLOOKUP(C145,'陸上3（リレー申込書）'!$L$96:$AL$119,9,FALSE)),"",VLOOKUP(C145,'陸上3（リレー申込書）'!$L$96:$AL$119,9,FALSE))</f>
        <v/>
      </c>
    </row>
    <row r="146" spans="2:17" ht="15" customHeight="1">
      <c r="B146" s="213" t="s">
        <v>26</v>
      </c>
      <c r="C146" s="134">
        <v>44</v>
      </c>
      <c r="D146" s="185" t="str">
        <f>IF(基本入力!$I$17="","",基本入力!$I$17)</f>
        <v/>
      </c>
      <c r="E146" s="210" t="str">
        <f>IF(ISNA(VLOOKUP(C146,'陸上3（リレー申込書）'!$L$96:$AL$119,4,FALSE)),"",VLOOKUP(C146,'陸上3（リレー申込書）'!$L$96:$AL$119,4,FALSE))</f>
        <v/>
      </c>
      <c r="F146" s="199">
        <f>IF(ISNA(VLOOKUP(C146,'陸上3（リレー申込書）'!$L$96:$AL$119,5,FALSE)),"",VLOOKUP(C146,'陸上3（リレー申込書）'!$L$96:$AL$119,5,FALSE))</f>
        <v>0</v>
      </c>
      <c r="G146" s="210" t="str">
        <f>IF(ISNA(VLOOKUP(C146,'陸上3（リレー申込書）'!$L$96:$AL$119,6,FALSE)),"",VLOOKUP(C146,'陸上3（リレー申込書）'!$L$96:$AL$119,6,FALSE))</f>
        <v/>
      </c>
      <c r="H146" s="210" t="str">
        <f>IF(ISNA(VLOOKUP(C146,'陸上3（リレー申込書）'!$L$96:$AL$119,7,FALSE)),"",VLOOKUP(C146,'陸上3（リレー申込書）'!$L$96:$AL$119,7,FALSE))</f>
        <v/>
      </c>
      <c r="I146" s="199" t="str">
        <f>IF(ISNA(VLOOKUP(C146,'陸上3（リレー申込書）'!$L$96:$AL$119,8,FALSE)),"",VLOOKUP(C146,'陸上3（リレー申込書）'!$L$96:$AL$119,8,FALSE))</f>
        <v/>
      </c>
      <c r="J146" s="134" t="str">
        <f t="shared" si="3"/>
        <v/>
      </c>
      <c r="K146" s="200" t="str">
        <f>IF(ISNA(VLOOKUP(C146,'陸上3（リレー申込書）'!$L$96:$AL$119,10,FALSE)),"",VLOOKUP(C146,'陸上3（リレー申込書）'!$L$96:$AL$119,10,FALSE))</f>
        <v/>
      </c>
      <c r="L146" s="210" t="str">
        <f>IF(ISNA(VLOOKUP(C146,'陸上3（リレー申込書）'!$L$96:$AL$119,26,FALSE)),"",VLOOKUP(C146,'陸上3（リレー申込書）'!$L$96:$AL$119,26,FALSE))</f>
        <v/>
      </c>
      <c r="M146" s="210" t="str">
        <f>IF(ISNA(VLOOKUP(C146,'陸上3（リレー申込書）'!$L$96:$AL$119,27,FALSE)),"",VLOOKUP(C146,'陸上3（リレー申込書）'!$L$96:$AL$119,27,FALSE))</f>
        <v/>
      </c>
      <c r="O146" s="230" t="str">
        <f>IF(ISNA(VLOOKUP(C146,'陸上3（リレー申込書）'!$L$96:$AL$119,9,FALSE)),"",VLOOKUP(C146,'陸上3（リレー申込書）'!$L$96:$AL$119,9,FALSE))</f>
        <v/>
      </c>
    </row>
    <row r="147" spans="2:17" ht="15" customHeight="1">
      <c r="B147" s="213" t="s">
        <v>358</v>
      </c>
      <c r="C147" s="134">
        <v>45</v>
      </c>
      <c r="D147" s="185" t="str">
        <f>IF(基本入力!$I$17="","",基本入力!$I$17)</f>
        <v/>
      </c>
      <c r="E147" s="210" t="str">
        <f>IF(ISNA(VLOOKUP(C147,'陸上3（リレー申込書）'!$L$96:$AL$119,4,FALSE)),"",VLOOKUP(C147,'陸上3（リレー申込書）'!$L$96:$AL$119,4,FALSE))</f>
        <v/>
      </c>
      <c r="F147" s="199">
        <f>IF(ISNA(VLOOKUP(C147,'陸上3（リレー申込書）'!$L$96:$AL$119,5,FALSE)),"",VLOOKUP(C147,'陸上3（リレー申込書）'!$L$96:$AL$119,5,FALSE))</f>
        <v>0</v>
      </c>
      <c r="G147" s="210" t="str">
        <f>IF(ISNA(VLOOKUP(C147,'陸上3（リレー申込書）'!$L$96:$AL$119,6,FALSE)),"",VLOOKUP(C147,'陸上3（リレー申込書）'!$L$96:$AL$119,6,FALSE))</f>
        <v/>
      </c>
      <c r="H147" s="210" t="str">
        <f>IF(ISNA(VLOOKUP(C147,'陸上3（リレー申込書）'!$L$96:$AL$119,7,FALSE)),"",VLOOKUP(C147,'陸上3（リレー申込書）'!$L$96:$AL$119,7,FALSE))</f>
        <v/>
      </c>
      <c r="I147" s="199" t="str">
        <f>IF(ISNA(VLOOKUP(C147,'陸上3（リレー申込書）'!$L$96:$AL$119,8,FALSE)),"",VLOOKUP(C147,'陸上3（リレー申込書）'!$L$96:$AL$119,8,FALSE))</f>
        <v/>
      </c>
      <c r="J147" s="134" t="str">
        <f t="shared" si="3"/>
        <v/>
      </c>
      <c r="K147" s="200" t="str">
        <f>IF(ISNA(VLOOKUP(C147,'陸上3（リレー申込書）'!$L$96:$AL$119,10,FALSE)),"",VLOOKUP(C147,'陸上3（リレー申込書）'!$L$96:$AL$119,10,FALSE))</f>
        <v/>
      </c>
      <c r="L147" s="210" t="str">
        <f>IF(ISNA(VLOOKUP(C147,'陸上3（リレー申込書）'!$L$96:$AL$119,26,FALSE)),"",VLOOKUP(C147,'陸上3（リレー申込書）'!$L$96:$AL$119,26,FALSE))</f>
        <v/>
      </c>
      <c r="M147" s="210" t="str">
        <f>IF(ISNA(VLOOKUP(C147,'陸上3（リレー申込書）'!$L$96:$AL$119,27,FALSE)),"",VLOOKUP(C147,'陸上3（リレー申込書）'!$L$96:$AL$119,27,FALSE))</f>
        <v/>
      </c>
      <c r="O147" s="230" t="str">
        <f>IF(ISNA(VLOOKUP(C147,'陸上3（リレー申込書）'!$L$96:$AL$119,9,FALSE)),"",VLOOKUP(C147,'陸上3（リレー申込書）'!$L$96:$AL$119,9,FALSE))</f>
        <v/>
      </c>
    </row>
    <row r="148" spans="2:17" ht="15" customHeight="1" thickBot="1">
      <c r="B148" s="214"/>
      <c r="C148" s="139">
        <v>46</v>
      </c>
      <c r="D148" s="186" t="str">
        <f>IF(基本入力!$I$17="","",基本入力!$I$17)</f>
        <v/>
      </c>
      <c r="E148" s="209" t="str">
        <f>IF(ISNA(VLOOKUP(C148,'陸上3（リレー申込書）'!$L$96:$AL$119,4,FALSE)),"",VLOOKUP(C148,'陸上3（リレー申込書）'!$L$96:$AL$119,4,FALSE))</f>
        <v/>
      </c>
      <c r="F148" s="201">
        <f>IF(ISNA(VLOOKUP(C148,'陸上3（リレー申込書）'!$L$96:$AL$119,5,FALSE)),"",VLOOKUP(C148,'陸上3（リレー申込書）'!$L$96:$AL$119,5,FALSE))</f>
        <v>0</v>
      </c>
      <c r="G148" s="209" t="str">
        <f>IF(ISNA(VLOOKUP(C148,'陸上3（リレー申込書）'!$L$96:$AL$119,6,FALSE)),"",VLOOKUP(C148,'陸上3（リレー申込書）'!$L$96:$AL$119,6,FALSE))</f>
        <v/>
      </c>
      <c r="H148" s="209" t="str">
        <f>IF(ISNA(VLOOKUP(C148,'陸上3（リレー申込書）'!$L$96:$AL$119,7,FALSE)),"",VLOOKUP(C148,'陸上3（リレー申込書）'!$L$96:$AL$119,7,FALSE))</f>
        <v/>
      </c>
      <c r="I148" s="201" t="str">
        <f>IF(ISNA(VLOOKUP(C148,'陸上3（リレー申込書）'!$L$96:$AL$119,8,FALSE)),"",VLOOKUP(C148,'陸上3（リレー申込書）'!$L$96:$AL$119,8,FALSE))</f>
        <v/>
      </c>
      <c r="J148" s="139" t="str">
        <f t="shared" si="3"/>
        <v/>
      </c>
      <c r="K148" s="202" t="str">
        <f>IF(ISNA(VLOOKUP(C148,'陸上3（リレー申込書）'!$L$96:$AL$119,10,FALSE)),"",VLOOKUP(C148,'陸上3（リレー申込書）'!$L$96:$AL$119,10,FALSE))</f>
        <v/>
      </c>
      <c r="L148" s="209" t="str">
        <f>IF(ISNA(VLOOKUP(C148,'陸上3（リレー申込書）'!$L$96:$AL$119,26,FALSE)),"",VLOOKUP(C148,'陸上3（リレー申込書）'!$L$96:$AL$119,26,FALSE))</f>
        <v/>
      </c>
      <c r="M148" s="209" t="str">
        <f>IF(ISNA(VLOOKUP(C148,'陸上3（リレー申込書）'!$L$96:$AL$119,27,FALSE)),"",VLOOKUP(C148,'陸上3（リレー申込書）'!$L$96:$AL$119,27,FALSE))</f>
        <v/>
      </c>
      <c r="O148" s="230" t="str">
        <f>IF(ISNA(VLOOKUP(C148,'陸上3（リレー申込書）'!$L$96:$AL$119,9,FALSE)),"",VLOOKUP(C148,'陸上3（リレー申込書）'!$L$96:$AL$119,9,FALSE))</f>
        <v/>
      </c>
    </row>
    <row r="149" spans="2:17" ht="15" customHeight="1">
      <c r="B149" s="212"/>
      <c r="C149" s="138">
        <v>51</v>
      </c>
      <c r="D149" s="184" t="str">
        <f>IF(基本入力!$I$17="","",基本入力!$I$17)</f>
        <v/>
      </c>
      <c r="E149" s="210" t="str">
        <f>IF(ISNA(VLOOKUP(C149,'陸上3（リレー申込書）'!$L$96:$AL$119,4,FALSE)),"",VLOOKUP(C149,'陸上3（リレー申込書）'!$L$96:$AL$119,4,FALSE))</f>
        <v/>
      </c>
      <c r="F149" s="199">
        <f>IF(ISNA(VLOOKUP(C149,'陸上3（リレー申込書）'!$L$96:$AL$119,5,FALSE)),"",VLOOKUP(C149,'陸上3（リレー申込書）'!$L$96:$AL$119,5,FALSE))</f>
        <v>0</v>
      </c>
      <c r="G149" s="210" t="str">
        <f>IF(ISNA(VLOOKUP(C149,'陸上3（リレー申込書）'!$L$96:$AL$119,6,FALSE)),"",VLOOKUP(C149,'陸上3（リレー申込書）'!$L$96:$AL$119,6,FALSE))</f>
        <v/>
      </c>
      <c r="H149" s="210" t="str">
        <f>IF(ISNA(VLOOKUP(C149,'陸上3（リレー申込書）'!$L$96:$AL$119,7,FALSE)),"",VLOOKUP(C149,'陸上3（リレー申込書）'!$L$96:$AL$119,7,FALSE))</f>
        <v/>
      </c>
      <c r="I149" s="199" t="str">
        <f>IF(ISNA(VLOOKUP(C149,'陸上3（リレー申込書）'!$L$96:$AL$119,8,FALSE)),"",VLOOKUP(C149,'陸上3（リレー申込書）'!$L$96:$AL$119,8,FALSE))</f>
        <v/>
      </c>
      <c r="J149" s="138" t="str">
        <f t="shared" si="3"/>
        <v/>
      </c>
      <c r="K149" s="200" t="str">
        <f>IF(Q149=0,"",Q149)</f>
        <v/>
      </c>
      <c r="L149" s="210" t="str">
        <f>IF(ISNA(VLOOKUP(C149,'陸上3（リレー申込書）'!$L$96:$AL$119,26,FALSE)),"",VLOOKUP(C149,'陸上3（リレー申込書）'!$L$96:$AL$119,26,FALSE))</f>
        <v/>
      </c>
      <c r="M149" s="210" t="str">
        <f>IF(ISNA(VLOOKUP(C149,'陸上3（リレー申込書）'!$L$96:$AL$119,27,FALSE)),"",VLOOKUP(C149,'陸上3（リレー申込書）'!$L$96:$AL$119,27,FALSE))</f>
        <v/>
      </c>
      <c r="O149" s="230" t="str">
        <f>IF(ISNA(VLOOKUP(C149,'陸上3（リレー申込書）'!$L$96:$AL$119,9,FALSE)),"",VLOOKUP(C149,'陸上3（リレー申込書）'!$L$96:$AL$119,9,FALSE))</f>
        <v/>
      </c>
      <c r="Q149" s="231">
        <f>IF(ISNA(VLOOKUP(C149,'陸上3（リレー申込書）'!$L$96:$AL$119,10,FALSE)),"",VLOOKUP(C149,'陸上3（リレー申込書）'!$L$96:$AL$119,10,FALSE))</f>
        <v>0</v>
      </c>
    </row>
    <row r="150" spans="2:17" ht="15" customHeight="1">
      <c r="B150" s="213" t="s">
        <v>362</v>
      </c>
      <c r="C150" s="134">
        <v>52</v>
      </c>
      <c r="D150" s="185" t="str">
        <f>IF(基本入力!$I$17="","",基本入力!$I$17)</f>
        <v/>
      </c>
      <c r="E150" s="210" t="str">
        <f>IF(ISNA(VLOOKUP(C150,'陸上3（リレー申込書）'!$L$96:$AL$119,4,FALSE)),"",VLOOKUP(C150,'陸上3（リレー申込書）'!$L$96:$AL$119,4,FALSE))</f>
        <v/>
      </c>
      <c r="F150" s="199">
        <f>IF(ISNA(VLOOKUP(C150,'陸上3（リレー申込書）'!$L$96:$AL$119,5,FALSE)),"",VLOOKUP(C150,'陸上3（リレー申込書）'!$L$96:$AL$119,5,FALSE))</f>
        <v>0</v>
      </c>
      <c r="G150" s="210" t="str">
        <f>IF(ISNA(VLOOKUP(C150,'陸上3（リレー申込書）'!$L$96:$AL$119,6,FALSE)),"",VLOOKUP(C150,'陸上3（リレー申込書）'!$L$96:$AL$119,6,FALSE))</f>
        <v/>
      </c>
      <c r="H150" s="210" t="str">
        <f>IF(ISNA(VLOOKUP(C150,'陸上3（リレー申込書）'!$L$96:$AL$119,7,FALSE)),"",VLOOKUP(C150,'陸上3（リレー申込書）'!$L$96:$AL$119,7,FALSE))</f>
        <v/>
      </c>
      <c r="I150" s="199" t="str">
        <f>IF(ISNA(VLOOKUP(C150,'陸上3（リレー申込書）'!$L$96:$AL$119,8,FALSE)),"",VLOOKUP(C150,'陸上3（リレー申込書）'!$L$96:$AL$119,8,FALSE))</f>
        <v/>
      </c>
      <c r="J150" s="134" t="str">
        <f t="shared" si="3"/>
        <v/>
      </c>
      <c r="K150" s="200" t="str">
        <f>IF(ISNA(VLOOKUP(C150,'陸上3（リレー申込書）'!$L$96:$AL$119,10,FALSE)),"",VLOOKUP(C150,'陸上3（リレー申込書）'!$L$96:$AL$119,10,FALSE))</f>
        <v/>
      </c>
      <c r="L150" s="210" t="str">
        <f>IF(ISNA(VLOOKUP(C150,'陸上3（リレー申込書）'!$L$96:$AL$119,26,FALSE)),"",VLOOKUP(C150,'陸上3（リレー申込書）'!$L$96:$AL$119,26,FALSE))</f>
        <v/>
      </c>
      <c r="M150" s="210" t="str">
        <f>IF(ISNA(VLOOKUP(C150,'陸上3（リレー申込書）'!$L$96:$AL$119,27,FALSE)),"",VLOOKUP(C150,'陸上3（リレー申込書）'!$L$96:$AL$119,27,FALSE))</f>
        <v/>
      </c>
      <c r="O150" s="230" t="str">
        <f>IF(ISNA(VLOOKUP(C150,'陸上3（リレー申込書）'!$L$96:$AL$119,9,FALSE)),"",VLOOKUP(C150,'陸上3（リレー申込書）'!$L$96:$AL$119,9,FALSE))</f>
        <v/>
      </c>
    </row>
    <row r="151" spans="2:17" ht="15" customHeight="1">
      <c r="B151" s="213" t="s">
        <v>363</v>
      </c>
      <c r="C151" s="134">
        <v>53</v>
      </c>
      <c r="D151" s="185" t="str">
        <f>IF(基本入力!$I$17="","",基本入力!$I$17)</f>
        <v/>
      </c>
      <c r="E151" s="210" t="str">
        <f>IF(ISNA(VLOOKUP(C151,'陸上3（リレー申込書）'!$L$96:$AL$119,4,FALSE)),"",VLOOKUP(C151,'陸上3（リレー申込書）'!$L$96:$AL$119,4,FALSE))</f>
        <v/>
      </c>
      <c r="F151" s="199">
        <f>IF(ISNA(VLOOKUP(C151,'陸上3（リレー申込書）'!$L$96:$AL$119,5,FALSE)),"",VLOOKUP(C151,'陸上3（リレー申込書）'!$L$96:$AL$119,5,FALSE))</f>
        <v>0</v>
      </c>
      <c r="G151" s="210" t="str">
        <f>IF(ISNA(VLOOKUP(C151,'陸上3（リレー申込書）'!$L$96:$AL$119,6,FALSE)),"",VLOOKUP(C151,'陸上3（リレー申込書）'!$L$96:$AL$119,6,FALSE))</f>
        <v/>
      </c>
      <c r="H151" s="210" t="str">
        <f>IF(ISNA(VLOOKUP(C151,'陸上3（リレー申込書）'!$L$96:$AL$119,7,FALSE)),"",VLOOKUP(C151,'陸上3（リレー申込書）'!$L$96:$AL$119,7,FALSE))</f>
        <v/>
      </c>
      <c r="I151" s="199" t="str">
        <f>IF(ISNA(VLOOKUP(C151,'陸上3（リレー申込書）'!$L$96:$AL$119,8,FALSE)),"",VLOOKUP(C151,'陸上3（リレー申込書）'!$L$96:$AL$119,8,FALSE))</f>
        <v/>
      </c>
      <c r="J151" s="134" t="str">
        <f t="shared" si="3"/>
        <v/>
      </c>
      <c r="K151" s="200" t="str">
        <f>IF(ISNA(VLOOKUP(C151,'陸上3（リレー申込書）'!$L$96:$AL$119,10,FALSE)),"",VLOOKUP(C151,'陸上3（リレー申込書）'!$L$96:$AL$119,10,FALSE))</f>
        <v/>
      </c>
      <c r="L151" s="210" t="str">
        <f>IF(ISNA(VLOOKUP(C151,'陸上3（リレー申込書）'!$L$96:$AL$119,26,FALSE)),"",VLOOKUP(C151,'陸上3（リレー申込書）'!$L$96:$AL$119,26,FALSE))</f>
        <v/>
      </c>
      <c r="M151" s="210" t="str">
        <f>IF(ISNA(VLOOKUP(C151,'陸上3（リレー申込書）'!$L$96:$AL$119,27,FALSE)),"",VLOOKUP(C151,'陸上3（リレー申込書）'!$L$96:$AL$119,27,FALSE))</f>
        <v/>
      </c>
      <c r="O151" s="230" t="str">
        <f>IF(ISNA(VLOOKUP(C151,'陸上3（リレー申込書）'!$L$96:$AL$119,9,FALSE)),"",VLOOKUP(C151,'陸上3（リレー申込書）'!$L$96:$AL$119,9,FALSE))</f>
        <v/>
      </c>
    </row>
    <row r="152" spans="2:17" ht="15" customHeight="1">
      <c r="B152" s="213" t="s">
        <v>26</v>
      </c>
      <c r="C152" s="134">
        <v>54</v>
      </c>
      <c r="D152" s="185" t="str">
        <f>IF(基本入力!$I$17="","",基本入力!$I$17)</f>
        <v/>
      </c>
      <c r="E152" s="210" t="str">
        <f>IF(ISNA(VLOOKUP(C152,'陸上3（リレー申込書）'!$L$96:$AL$119,4,FALSE)),"",VLOOKUP(C152,'陸上3（リレー申込書）'!$L$96:$AL$119,4,FALSE))</f>
        <v/>
      </c>
      <c r="F152" s="199">
        <f>IF(ISNA(VLOOKUP(C152,'陸上3（リレー申込書）'!$L$96:$AL$119,5,FALSE)),"",VLOOKUP(C152,'陸上3（リレー申込書）'!$L$96:$AL$119,5,FALSE))</f>
        <v>0</v>
      </c>
      <c r="G152" s="210" t="str">
        <f>IF(ISNA(VLOOKUP(C152,'陸上3（リレー申込書）'!$L$96:$AL$119,6,FALSE)),"",VLOOKUP(C152,'陸上3（リレー申込書）'!$L$96:$AL$119,6,FALSE))</f>
        <v/>
      </c>
      <c r="H152" s="210" t="str">
        <f>IF(ISNA(VLOOKUP(C152,'陸上3（リレー申込書）'!$L$96:$AL$119,7,FALSE)),"",VLOOKUP(C152,'陸上3（リレー申込書）'!$L$96:$AL$119,7,FALSE))</f>
        <v/>
      </c>
      <c r="I152" s="199" t="str">
        <f>IF(ISNA(VLOOKUP(C152,'陸上3（リレー申込書）'!$L$96:$AL$119,8,FALSE)),"",VLOOKUP(C152,'陸上3（リレー申込書）'!$L$96:$AL$119,8,FALSE))</f>
        <v/>
      </c>
      <c r="J152" s="134" t="str">
        <f t="shared" si="3"/>
        <v/>
      </c>
      <c r="K152" s="200" t="str">
        <f>IF(ISNA(VLOOKUP(C152,'陸上3（リレー申込書）'!$L$96:$AL$119,10,FALSE)),"",VLOOKUP(C152,'陸上3（リレー申込書）'!$L$96:$AL$119,10,FALSE))</f>
        <v/>
      </c>
      <c r="L152" s="210" t="str">
        <f>IF(ISNA(VLOOKUP(C152,'陸上3（リレー申込書）'!$L$96:$AL$119,26,FALSE)),"",VLOOKUP(C152,'陸上3（リレー申込書）'!$L$96:$AL$119,26,FALSE))</f>
        <v/>
      </c>
      <c r="M152" s="210" t="str">
        <f>IF(ISNA(VLOOKUP(C152,'陸上3（リレー申込書）'!$L$96:$AL$119,27,FALSE)),"",VLOOKUP(C152,'陸上3（リレー申込書）'!$L$96:$AL$119,27,FALSE))</f>
        <v/>
      </c>
      <c r="O152" s="230" t="str">
        <f>IF(ISNA(VLOOKUP(C152,'陸上3（リレー申込書）'!$L$96:$AL$119,9,FALSE)),"",VLOOKUP(C152,'陸上3（リレー申込書）'!$L$96:$AL$119,9,FALSE))</f>
        <v/>
      </c>
    </row>
    <row r="153" spans="2:17" ht="15" customHeight="1">
      <c r="B153" s="213" t="s">
        <v>358</v>
      </c>
      <c r="C153" s="134">
        <v>55</v>
      </c>
      <c r="D153" s="185" t="str">
        <f>IF(基本入力!$I$17="","",基本入力!$I$17)</f>
        <v/>
      </c>
      <c r="E153" s="210" t="str">
        <f>IF(ISNA(VLOOKUP(C153,'陸上3（リレー申込書）'!$L$96:$AL$119,4,FALSE)),"",VLOOKUP(C153,'陸上3（リレー申込書）'!$L$96:$AL$119,4,FALSE))</f>
        <v/>
      </c>
      <c r="F153" s="199">
        <f>IF(ISNA(VLOOKUP(C153,'陸上3（リレー申込書）'!$L$96:$AL$119,5,FALSE)),"",VLOOKUP(C153,'陸上3（リレー申込書）'!$L$96:$AL$119,5,FALSE))</f>
        <v>0</v>
      </c>
      <c r="G153" s="210" t="str">
        <f>IF(ISNA(VLOOKUP(C153,'陸上3（リレー申込書）'!$L$96:$AL$119,6,FALSE)),"",VLOOKUP(C153,'陸上3（リレー申込書）'!$L$96:$AL$119,6,FALSE))</f>
        <v/>
      </c>
      <c r="H153" s="210" t="str">
        <f>IF(ISNA(VLOOKUP(C153,'陸上3（リレー申込書）'!$L$96:$AL$119,7,FALSE)),"",VLOOKUP(C153,'陸上3（リレー申込書）'!$L$96:$AL$119,7,FALSE))</f>
        <v/>
      </c>
      <c r="I153" s="199" t="str">
        <f>IF(ISNA(VLOOKUP(C153,'陸上3（リレー申込書）'!$L$96:$AL$119,8,FALSE)),"",VLOOKUP(C153,'陸上3（リレー申込書）'!$L$96:$AL$119,8,FALSE))</f>
        <v/>
      </c>
      <c r="J153" s="134" t="str">
        <f t="shared" si="3"/>
        <v/>
      </c>
      <c r="K153" s="200" t="str">
        <f>IF(ISNA(VLOOKUP(C153,'陸上3（リレー申込書）'!$L$96:$AL$119,10,FALSE)),"",VLOOKUP(C153,'陸上3（リレー申込書）'!$L$96:$AL$119,10,FALSE))</f>
        <v/>
      </c>
      <c r="L153" s="210" t="str">
        <f>IF(ISNA(VLOOKUP(C153,'陸上3（リレー申込書）'!$L$96:$AL$119,26,FALSE)),"",VLOOKUP(C153,'陸上3（リレー申込書）'!$L$96:$AL$119,26,FALSE))</f>
        <v/>
      </c>
      <c r="M153" s="210" t="str">
        <f>IF(ISNA(VLOOKUP(C153,'陸上3（リレー申込書）'!$L$96:$AL$119,27,FALSE)),"",VLOOKUP(C153,'陸上3（リレー申込書）'!$L$96:$AL$119,27,FALSE))</f>
        <v/>
      </c>
      <c r="O153" s="230" t="str">
        <f>IF(ISNA(VLOOKUP(C153,'陸上3（リレー申込書）'!$L$96:$AL$119,9,FALSE)),"",VLOOKUP(C153,'陸上3（リレー申込書）'!$L$96:$AL$119,9,FALSE))</f>
        <v/>
      </c>
    </row>
    <row r="154" spans="2:17" ht="15" customHeight="1" thickBot="1">
      <c r="B154" s="214"/>
      <c r="C154" s="139">
        <v>56</v>
      </c>
      <c r="D154" s="186" t="str">
        <f>IF(基本入力!$I$17="","",基本入力!$I$17)</f>
        <v/>
      </c>
      <c r="E154" s="209" t="str">
        <f>IF(ISNA(VLOOKUP(C154,'陸上3（リレー申込書）'!$L$96:$AL$119,4,FALSE)),"",VLOOKUP(C154,'陸上3（リレー申込書）'!$L$96:$AL$119,4,FALSE))</f>
        <v/>
      </c>
      <c r="F154" s="201">
        <f>IF(ISNA(VLOOKUP(C154,'陸上3（リレー申込書）'!$L$96:$AL$119,5,FALSE)),"",VLOOKUP(C154,'陸上3（リレー申込書）'!$L$96:$AL$119,5,FALSE))</f>
        <v>0</v>
      </c>
      <c r="G154" s="209" t="str">
        <f>IF(ISNA(VLOOKUP(C154,'陸上3（リレー申込書）'!$L$96:$AL$119,6,FALSE)),"",VLOOKUP(C154,'陸上3（リレー申込書）'!$L$96:$AL$119,6,FALSE))</f>
        <v/>
      </c>
      <c r="H154" s="209" t="str">
        <f>IF(ISNA(VLOOKUP(C154,'陸上3（リレー申込書）'!$L$96:$AL$119,7,FALSE)),"",VLOOKUP(C154,'陸上3（リレー申込書）'!$L$96:$AL$119,7,FALSE))</f>
        <v/>
      </c>
      <c r="I154" s="201" t="str">
        <f>IF(ISNA(VLOOKUP(C154,'陸上3（リレー申込書）'!$L$96:$AL$119,8,FALSE)),"",VLOOKUP(C154,'陸上3（リレー申込書）'!$L$96:$AL$119,8,FALSE))</f>
        <v/>
      </c>
      <c r="J154" s="139" t="str">
        <f t="shared" si="3"/>
        <v/>
      </c>
      <c r="K154" s="202" t="str">
        <f>IF(ISNA(VLOOKUP(C154,'陸上3（リレー申込書）'!$L$96:$AL$119,10,FALSE)),"",VLOOKUP(C154,'陸上3（リレー申込書）'!$L$96:$AL$119,10,FALSE))</f>
        <v/>
      </c>
      <c r="L154" s="209" t="str">
        <f>IF(ISNA(VLOOKUP(C154,'陸上3（リレー申込書）'!$L$96:$AL$119,26,FALSE)),"",VLOOKUP(C154,'陸上3（リレー申込書）'!$L$96:$AL$119,26,FALSE))</f>
        <v/>
      </c>
      <c r="M154" s="209" t="str">
        <f>IF(ISNA(VLOOKUP(C154,'陸上3（リレー申込書）'!$L$96:$AL$119,27,FALSE)),"",VLOOKUP(C154,'陸上3（リレー申込書）'!$L$96:$AL$119,27,FALSE))</f>
        <v/>
      </c>
      <c r="O154" s="230" t="str">
        <f>IF(ISNA(VLOOKUP(C154,'陸上3（リレー申込書）'!$L$96:$AL$119,9,FALSE)),"",VLOOKUP(C154,'陸上3（リレー申込書）'!$L$96:$AL$119,9,FALSE))</f>
        <v/>
      </c>
    </row>
    <row r="155" spans="2:17" ht="15" customHeight="1">
      <c r="B155" s="212"/>
      <c r="C155" s="138">
        <v>61</v>
      </c>
      <c r="D155" s="184" t="str">
        <f>IF(基本入力!$I$17="","",基本入力!$I$17)</f>
        <v/>
      </c>
      <c r="E155" s="210" t="str">
        <f>IF(ISNA(VLOOKUP(C155,'陸上3（リレー申込書）'!$L$96:$AL$119,4,FALSE)),"",VLOOKUP(C155,'陸上3（リレー申込書）'!$L$96:$AL$119,4,FALSE))</f>
        <v/>
      </c>
      <c r="F155" s="199">
        <f>IF(ISNA(VLOOKUP(C155,'陸上3（リレー申込書）'!$L$96:$AL$119,5,FALSE)),"",VLOOKUP(C155,'陸上3（リレー申込書）'!$L$96:$AL$119,5,FALSE))</f>
        <v>0</v>
      </c>
      <c r="G155" s="210" t="str">
        <f>IF(ISNA(VLOOKUP(C155,'陸上3（リレー申込書）'!$L$96:$AL$119,6,FALSE)),"",VLOOKUP(C155,'陸上3（リレー申込書）'!$L$96:$AL$119,6,FALSE))</f>
        <v/>
      </c>
      <c r="H155" s="210" t="str">
        <f>IF(ISNA(VLOOKUP(C155,'陸上3（リレー申込書）'!$L$96:$AL$119,7,FALSE)),"",VLOOKUP(C155,'陸上3（リレー申込書）'!$L$96:$AL$119,7,FALSE))</f>
        <v/>
      </c>
      <c r="I155" s="199" t="str">
        <f>IF(ISNA(VLOOKUP(C155,'陸上3（リレー申込書）'!$L$96:$AL$119,8,FALSE)),"",VLOOKUP(C155,'陸上3（リレー申込書）'!$L$96:$AL$119,8,FALSE))</f>
        <v/>
      </c>
      <c r="J155" s="138" t="str">
        <f t="shared" si="3"/>
        <v/>
      </c>
      <c r="K155" s="200" t="str">
        <f>IF(Q155=0,"",Q155)</f>
        <v/>
      </c>
      <c r="L155" s="210" t="str">
        <f>IF(ISNA(VLOOKUP(C155,'陸上3（リレー申込書）'!$L$96:$AL$119,26,FALSE)),"",VLOOKUP(C155,'陸上3（リレー申込書）'!$L$96:$AL$119,26,FALSE))</f>
        <v/>
      </c>
      <c r="M155" s="210" t="str">
        <f>IF(ISNA(VLOOKUP(C155,'陸上3（リレー申込書）'!$L$96:$AL$119,27,FALSE)),"",VLOOKUP(C155,'陸上3（リレー申込書）'!$L$96:$AL$119,27,FALSE))</f>
        <v/>
      </c>
      <c r="O155" s="230" t="str">
        <f>IF(ISNA(VLOOKUP(C155,'陸上3（リレー申込書）'!$L$96:$AL$119,9,FALSE)),"",VLOOKUP(C155,'陸上3（リレー申込書）'!$L$96:$AL$119,9,FALSE))</f>
        <v/>
      </c>
      <c r="Q155" s="231">
        <f>IF(ISNA(VLOOKUP(C155,'陸上3（リレー申込書）'!$L$96:$AL$119,10,FALSE)),"",VLOOKUP(C155,'陸上3（リレー申込書）'!$L$96:$AL$119,10,FALSE))</f>
        <v>0</v>
      </c>
    </row>
    <row r="156" spans="2:17" ht="15" customHeight="1">
      <c r="B156" s="213" t="s">
        <v>362</v>
      </c>
      <c r="C156" s="134">
        <v>62</v>
      </c>
      <c r="D156" s="185" t="str">
        <f>IF(基本入力!$I$17="","",基本入力!$I$17)</f>
        <v/>
      </c>
      <c r="E156" s="210" t="str">
        <f>IF(ISNA(VLOOKUP(C156,'陸上3（リレー申込書）'!$L$96:$AL$119,4,FALSE)),"",VLOOKUP(C156,'陸上3（リレー申込書）'!$L$96:$AL$119,4,FALSE))</f>
        <v/>
      </c>
      <c r="F156" s="199">
        <f>IF(ISNA(VLOOKUP(C156,'陸上3（リレー申込書）'!$L$96:$AL$119,5,FALSE)),"",VLOOKUP(C156,'陸上3（リレー申込書）'!$L$96:$AL$119,5,FALSE))</f>
        <v>0</v>
      </c>
      <c r="G156" s="210" t="str">
        <f>IF(ISNA(VLOOKUP(C156,'陸上3（リレー申込書）'!$L$96:$AL$119,6,FALSE)),"",VLOOKUP(C156,'陸上3（リレー申込書）'!$L$96:$AL$119,6,FALSE))</f>
        <v/>
      </c>
      <c r="H156" s="210" t="str">
        <f>IF(ISNA(VLOOKUP(C156,'陸上3（リレー申込書）'!$L$96:$AL$119,7,FALSE)),"",VLOOKUP(C156,'陸上3（リレー申込書）'!$L$96:$AL$119,7,FALSE))</f>
        <v/>
      </c>
      <c r="I156" s="199" t="str">
        <f>IF(ISNA(VLOOKUP(C156,'陸上3（リレー申込書）'!$L$96:$AL$119,8,FALSE)),"",VLOOKUP(C156,'陸上3（リレー申込書）'!$L$96:$AL$119,8,FALSE))</f>
        <v/>
      </c>
      <c r="J156" s="134" t="str">
        <f t="shared" si="3"/>
        <v/>
      </c>
      <c r="K156" s="200" t="str">
        <f>IF(ISNA(VLOOKUP(C156,'陸上3（リレー申込書）'!$L$96:$AL$119,10,FALSE)),"",VLOOKUP(C156,'陸上3（リレー申込書）'!$L$96:$AL$119,10,FALSE))</f>
        <v/>
      </c>
      <c r="L156" s="210" t="str">
        <f>IF(ISNA(VLOOKUP(C156,'陸上3（リレー申込書）'!$L$96:$AL$119,26,FALSE)),"",VLOOKUP(C156,'陸上3（リレー申込書）'!$L$96:$AL$119,26,FALSE))</f>
        <v/>
      </c>
      <c r="M156" s="210" t="str">
        <f>IF(ISNA(VLOOKUP(C156,'陸上3（リレー申込書）'!$L$96:$AL$119,27,FALSE)),"",VLOOKUP(C156,'陸上3（リレー申込書）'!$L$96:$AL$119,27,FALSE))</f>
        <v/>
      </c>
      <c r="O156" s="230" t="str">
        <f>IF(ISNA(VLOOKUP(C156,'陸上3（リレー申込書）'!$L$96:$AL$119,9,FALSE)),"",VLOOKUP(C156,'陸上3（リレー申込書）'!$L$96:$AL$119,9,FALSE))</f>
        <v/>
      </c>
    </row>
    <row r="157" spans="2:17" ht="15" customHeight="1">
      <c r="B157" s="213" t="s">
        <v>363</v>
      </c>
      <c r="C157" s="134">
        <v>63</v>
      </c>
      <c r="D157" s="185" t="str">
        <f>IF(基本入力!$I$17="","",基本入力!$I$17)</f>
        <v/>
      </c>
      <c r="E157" s="210" t="str">
        <f>IF(ISNA(VLOOKUP(C157,'陸上3（リレー申込書）'!$L$96:$AL$119,4,FALSE)),"",VLOOKUP(C157,'陸上3（リレー申込書）'!$L$96:$AL$119,4,FALSE))</f>
        <v/>
      </c>
      <c r="F157" s="199">
        <f>IF(ISNA(VLOOKUP(C157,'陸上3（リレー申込書）'!$L$96:$AL$119,5,FALSE)),"",VLOOKUP(C157,'陸上3（リレー申込書）'!$L$96:$AL$119,5,FALSE))</f>
        <v>0</v>
      </c>
      <c r="G157" s="210" t="str">
        <f>IF(ISNA(VLOOKUP(C157,'陸上3（リレー申込書）'!$L$96:$AL$119,6,FALSE)),"",VLOOKUP(C157,'陸上3（リレー申込書）'!$L$96:$AL$119,6,FALSE))</f>
        <v/>
      </c>
      <c r="H157" s="210" t="str">
        <f>IF(ISNA(VLOOKUP(C157,'陸上3（リレー申込書）'!$L$96:$AL$119,7,FALSE)),"",VLOOKUP(C157,'陸上3（リレー申込書）'!$L$96:$AL$119,7,FALSE))</f>
        <v/>
      </c>
      <c r="I157" s="199" t="str">
        <f>IF(ISNA(VLOOKUP(C157,'陸上3（リレー申込書）'!$L$96:$AL$119,8,FALSE)),"",VLOOKUP(C157,'陸上3（リレー申込書）'!$L$96:$AL$119,8,FALSE))</f>
        <v/>
      </c>
      <c r="J157" s="134" t="str">
        <f t="shared" si="3"/>
        <v/>
      </c>
      <c r="K157" s="200" t="str">
        <f>IF(ISNA(VLOOKUP(C157,'陸上3（リレー申込書）'!$L$96:$AL$119,10,FALSE)),"",VLOOKUP(C157,'陸上3（リレー申込書）'!$L$96:$AL$119,10,FALSE))</f>
        <v/>
      </c>
      <c r="L157" s="210" t="str">
        <f>IF(ISNA(VLOOKUP(C157,'陸上3（リレー申込書）'!$L$96:$AL$119,26,FALSE)),"",VLOOKUP(C157,'陸上3（リレー申込書）'!$L$96:$AL$119,26,FALSE))</f>
        <v/>
      </c>
      <c r="M157" s="210" t="str">
        <f>IF(ISNA(VLOOKUP(C157,'陸上3（リレー申込書）'!$L$96:$AL$119,27,FALSE)),"",VLOOKUP(C157,'陸上3（リレー申込書）'!$L$96:$AL$119,27,FALSE))</f>
        <v/>
      </c>
      <c r="O157" s="230" t="str">
        <f>IF(ISNA(VLOOKUP(C157,'陸上3（リレー申込書）'!$L$96:$AL$119,9,FALSE)),"",VLOOKUP(C157,'陸上3（リレー申込書）'!$L$96:$AL$119,9,FALSE))</f>
        <v/>
      </c>
    </row>
    <row r="158" spans="2:17" ht="15" customHeight="1">
      <c r="B158" s="213" t="s">
        <v>26</v>
      </c>
      <c r="C158" s="134">
        <v>64</v>
      </c>
      <c r="D158" s="185" t="str">
        <f>IF(基本入力!$I$17="","",基本入力!$I$17)</f>
        <v/>
      </c>
      <c r="E158" s="210" t="str">
        <f>IF(ISNA(VLOOKUP(C158,'陸上3（リレー申込書）'!$L$96:$AL$119,4,FALSE)),"",VLOOKUP(C158,'陸上3（リレー申込書）'!$L$96:$AL$119,4,FALSE))</f>
        <v/>
      </c>
      <c r="F158" s="199">
        <f>IF(ISNA(VLOOKUP(C158,'陸上3（リレー申込書）'!$L$96:$AL$119,5,FALSE)),"",VLOOKUP(C158,'陸上3（リレー申込書）'!$L$96:$AL$119,5,FALSE))</f>
        <v>0</v>
      </c>
      <c r="G158" s="210" t="str">
        <f>IF(ISNA(VLOOKUP(C158,'陸上3（リレー申込書）'!$L$96:$AL$119,6,FALSE)),"",VLOOKUP(C158,'陸上3（リレー申込書）'!$L$96:$AL$119,6,FALSE))</f>
        <v/>
      </c>
      <c r="H158" s="210" t="str">
        <f>IF(ISNA(VLOOKUP(C158,'陸上3（リレー申込書）'!$L$96:$AL$119,7,FALSE)),"",VLOOKUP(C158,'陸上3（リレー申込書）'!$L$96:$AL$119,7,FALSE))</f>
        <v/>
      </c>
      <c r="I158" s="199" t="str">
        <f>IF(ISNA(VLOOKUP(C158,'陸上3（リレー申込書）'!$L$96:$AL$119,8,FALSE)),"",VLOOKUP(C158,'陸上3（リレー申込書）'!$L$96:$AL$119,8,FALSE))</f>
        <v/>
      </c>
      <c r="J158" s="134" t="str">
        <f t="shared" si="3"/>
        <v/>
      </c>
      <c r="K158" s="200" t="str">
        <f>IF(ISNA(VLOOKUP(C158,'陸上3（リレー申込書）'!$L$96:$AL$119,10,FALSE)),"",VLOOKUP(C158,'陸上3（リレー申込書）'!$L$96:$AL$119,10,FALSE))</f>
        <v/>
      </c>
      <c r="L158" s="210" t="str">
        <f>IF(ISNA(VLOOKUP(C158,'陸上3（リレー申込書）'!$L$96:$AL$119,26,FALSE)),"",VLOOKUP(C158,'陸上3（リレー申込書）'!$L$96:$AL$119,26,FALSE))</f>
        <v/>
      </c>
      <c r="M158" s="210" t="str">
        <f>IF(ISNA(VLOOKUP(C158,'陸上3（リレー申込書）'!$L$96:$AL$119,27,FALSE)),"",VLOOKUP(C158,'陸上3（リレー申込書）'!$L$96:$AL$119,27,FALSE))</f>
        <v/>
      </c>
      <c r="O158" s="230" t="str">
        <f>IF(ISNA(VLOOKUP(C158,'陸上3（リレー申込書）'!$L$96:$AL$119,9,FALSE)),"",VLOOKUP(C158,'陸上3（リレー申込書）'!$L$96:$AL$119,9,FALSE))</f>
        <v/>
      </c>
    </row>
    <row r="159" spans="2:17" ht="15" customHeight="1">
      <c r="B159" s="213" t="s">
        <v>358</v>
      </c>
      <c r="C159" s="134">
        <v>65</v>
      </c>
      <c r="D159" s="185" t="str">
        <f>IF(基本入力!$I$17="","",基本入力!$I$17)</f>
        <v/>
      </c>
      <c r="E159" s="210" t="str">
        <f>IF(ISNA(VLOOKUP(C159,'陸上3（リレー申込書）'!$L$96:$AL$119,4,FALSE)),"",VLOOKUP(C159,'陸上3（リレー申込書）'!$L$96:$AL$119,4,FALSE))</f>
        <v/>
      </c>
      <c r="F159" s="199">
        <f>IF(ISNA(VLOOKUP(C159,'陸上3（リレー申込書）'!$L$96:$AL$119,5,FALSE)),"",VLOOKUP(C159,'陸上3（リレー申込書）'!$L$96:$AL$119,5,FALSE))</f>
        <v>0</v>
      </c>
      <c r="G159" s="210" t="str">
        <f>IF(ISNA(VLOOKUP(C159,'陸上3（リレー申込書）'!$L$96:$AL$119,6,FALSE)),"",VLOOKUP(C159,'陸上3（リレー申込書）'!$L$96:$AL$119,6,FALSE))</f>
        <v/>
      </c>
      <c r="H159" s="210" t="str">
        <f>IF(ISNA(VLOOKUP(C159,'陸上3（リレー申込書）'!$L$96:$AL$119,7,FALSE)),"",VLOOKUP(C159,'陸上3（リレー申込書）'!$L$96:$AL$119,7,FALSE))</f>
        <v/>
      </c>
      <c r="I159" s="199" t="str">
        <f>IF(ISNA(VLOOKUP(C159,'陸上3（リレー申込書）'!$L$96:$AL$119,8,FALSE)),"",VLOOKUP(C159,'陸上3（リレー申込書）'!$L$96:$AL$119,8,FALSE))</f>
        <v/>
      </c>
      <c r="J159" s="134" t="str">
        <f t="shared" si="3"/>
        <v/>
      </c>
      <c r="K159" s="200" t="str">
        <f>IF(ISNA(VLOOKUP(C159,'陸上3（リレー申込書）'!$L$96:$AL$119,10,FALSE)),"",VLOOKUP(C159,'陸上3（リレー申込書）'!$L$96:$AL$119,10,FALSE))</f>
        <v/>
      </c>
      <c r="L159" s="210" t="str">
        <f>IF(ISNA(VLOOKUP(C159,'陸上3（リレー申込書）'!$L$96:$AL$119,26,FALSE)),"",VLOOKUP(C159,'陸上3（リレー申込書）'!$L$96:$AL$119,26,FALSE))</f>
        <v/>
      </c>
      <c r="M159" s="210" t="str">
        <f>IF(ISNA(VLOOKUP(C159,'陸上3（リレー申込書）'!$L$96:$AL$119,27,FALSE)),"",VLOOKUP(C159,'陸上3（リレー申込書）'!$L$96:$AL$119,27,FALSE))</f>
        <v/>
      </c>
      <c r="O159" s="230" t="str">
        <f>IF(ISNA(VLOOKUP(C159,'陸上3（リレー申込書）'!$L$96:$AL$119,9,FALSE)),"",VLOOKUP(C159,'陸上3（リレー申込書）'!$L$96:$AL$119,9,FALSE))</f>
        <v/>
      </c>
    </row>
    <row r="160" spans="2:17" ht="15" customHeight="1">
      <c r="B160" s="214"/>
      <c r="C160" s="134">
        <v>66</v>
      </c>
      <c r="D160" s="185" t="str">
        <f>IF(基本入力!$I$17="","",基本入力!$I$17)</f>
        <v/>
      </c>
      <c r="E160" s="210" t="str">
        <f>IF(ISNA(VLOOKUP(C160,'陸上3（リレー申込書）'!$L$96:$AL$119,4,FALSE)),"",VLOOKUP(C160,'陸上3（リレー申込書）'!$L$96:$AL$119,4,FALSE))</f>
        <v/>
      </c>
      <c r="F160" s="199">
        <f>IF(ISNA(VLOOKUP(C160,'陸上3（リレー申込書）'!$L$96:$AL$119,5,FALSE)),"",VLOOKUP(C160,'陸上3（リレー申込書）'!$L$96:$AL$119,5,FALSE))</f>
        <v>0</v>
      </c>
      <c r="G160" s="210" t="str">
        <f>IF(ISNA(VLOOKUP(C160,'陸上3（リレー申込書）'!$L$96:$AL$119,6,FALSE)),"",VLOOKUP(C160,'陸上3（リレー申込書）'!$L$96:$AL$119,6,FALSE))</f>
        <v/>
      </c>
      <c r="H160" s="210" t="str">
        <f>IF(ISNA(VLOOKUP(C160,'陸上3（リレー申込書）'!$L$96:$AL$119,7,FALSE)),"",VLOOKUP(C160,'陸上3（リレー申込書）'!$L$96:$AL$119,7,FALSE))</f>
        <v/>
      </c>
      <c r="I160" s="199" t="str">
        <f>IF(ISNA(VLOOKUP(C160,'陸上3（リレー申込書）'!$L$96:$AL$119,8,FALSE)),"",VLOOKUP(C160,'陸上3（リレー申込書）'!$L$96:$AL$119,8,FALSE))</f>
        <v/>
      </c>
      <c r="J160" s="134" t="str">
        <f t="shared" si="3"/>
        <v/>
      </c>
      <c r="K160" s="200" t="str">
        <f>IF(ISNA(VLOOKUP(C160,'陸上3（リレー申込書）'!$L$96:$AL$119,10,FALSE)),"",VLOOKUP(C160,'陸上3（リレー申込書）'!$L$96:$AL$119,10,FALSE))</f>
        <v/>
      </c>
      <c r="L160" s="210" t="str">
        <f>IF(ISNA(VLOOKUP(C160,'陸上3（リレー申込書）'!$L$96:$AL$119,26,FALSE)),"",VLOOKUP(C160,'陸上3（リレー申込書）'!$L$96:$AL$119,26,FALSE))</f>
        <v/>
      </c>
      <c r="M160" s="210" t="str">
        <f>IF(ISNA(VLOOKUP(C160,'陸上3（リレー申込書）'!$L$96:$AL$119,27,FALSE)),"",VLOOKUP(C160,'陸上3（リレー申込書）'!$L$96:$AL$119,27,FALSE))</f>
        <v/>
      </c>
      <c r="O160" s="230" t="str">
        <f>IF(ISNA(VLOOKUP(C160,'陸上3（リレー申込書）'!$L$96:$AL$119,9,FALSE)),"",VLOOKUP(C160,'陸上3（リレー申込書）'!$L$96:$AL$119,9,FALSE))</f>
        <v/>
      </c>
    </row>
  </sheetData>
  <sheetProtection algorithmName="SHA-512" hashValue="Kg36PLp2Sp91SnwIVQsOdagnSFnPIdj7BZrN3dkjaZwaahRJamEtecV7HyPNFAqc4HBUGrsxJTAmFPLoQuEUsQ==" saltValue="VP43CVA2jJbCCmHNBFxaAA==" spinCount="100000" sheet="1" objects="1" scenarios="1"/>
  <phoneticPr fontId="11"/>
  <pageMargins left="0.7" right="0.7" top="0.75" bottom="0.75" header="0.3" footer="0.3"/>
  <ignoredErrors>
    <ignoredError sqref="K131 K137 K155 K149 K98 K92 K116 K110 K77 K71 K53 K38 K32 K14 K20 K59" formula="1"/>
  </ignoredError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C28B-517E-441C-B5A7-3EC59359719D}">
  <dimension ref="A1:AA99"/>
  <sheetViews>
    <sheetView topLeftCell="E1" workbookViewId="0">
      <selection activeCell="M13" sqref="M13"/>
    </sheetView>
  </sheetViews>
  <sheetFormatPr defaultColWidth="6.69921875" defaultRowHeight="15.75"/>
  <cols>
    <col min="1" max="1" width="8" style="23" customWidth="1"/>
    <col min="2" max="2" width="8" style="17" customWidth="1"/>
    <col min="3" max="3" width="8" style="20" customWidth="1"/>
    <col min="4" max="6" width="8" style="19" customWidth="1"/>
    <col min="7" max="7" width="4.19921875" style="20" customWidth="1"/>
    <col min="8" max="8" width="5.69921875" style="20" customWidth="1"/>
    <col min="9" max="9" width="7.5" style="20" customWidth="1"/>
    <col min="10" max="11" width="11" style="20" customWidth="1"/>
    <col min="12" max="14" width="11" style="17" customWidth="1"/>
    <col min="15" max="16" width="4.19921875" style="20" customWidth="1"/>
    <col min="17" max="18" width="11" style="20" customWidth="1"/>
    <col min="19" max="21" width="11" style="17" customWidth="1"/>
    <col min="22" max="22" width="8" style="17" customWidth="1"/>
    <col min="23" max="23" width="12.5" style="17" customWidth="1"/>
    <col min="24" max="24" width="6.69921875" style="17"/>
    <col min="25" max="25" width="6.69921875" style="21"/>
    <col min="26" max="26" width="4.19921875" style="22" customWidth="1"/>
    <col min="27" max="27" width="6.69921875" style="15"/>
    <col min="28" max="16384" width="6.69921875" style="14"/>
  </cols>
  <sheetData>
    <row r="1" spans="1:26">
      <c r="A1" s="24" t="s">
        <v>72</v>
      </c>
      <c r="B1" s="25" t="s">
        <v>73</v>
      </c>
      <c r="C1" s="26" t="s">
        <v>74</v>
      </c>
      <c r="D1" s="27" t="s">
        <v>75</v>
      </c>
      <c r="E1" s="27" t="s">
        <v>76</v>
      </c>
      <c r="F1" s="27" t="s">
        <v>77</v>
      </c>
      <c r="G1" s="26" t="s">
        <v>78</v>
      </c>
      <c r="H1" s="26" t="s">
        <v>79</v>
      </c>
      <c r="I1" s="28" t="s">
        <v>80</v>
      </c>
      <c r="J1" s="28" t="s">
        <v>81</v>
      </c>
      <c r="K1" s="28" t="s">
        <v>82</v>
      </c>
      <c r="L1" s="29" t="s">
        <v>83</v>
      </c>
      <c r="M1" s="29" t="s">
        <v>84</v>
      </c>
      <c r="N1" s="29" t="s">
        <v>85</v>
      </c>
      <c r="O1" s="30" t="s">
        <v>54</v>
      </c>
      <c r="P1" s="28" t="s">
        <v>86</v>
      </c>
      <c r="Q1" s="28" t="s">
        <v>87</v>
      </c>
      <c r="R1" s="28" t="s">
        <v>88</v>
      </c>
      <c r="S1" s="29" t="s">
        <v>89</v>
      </c>
      <c r="T1" s="29" t="s">
        <v>90</v>
      </c>
      <c r="U1" s="29" t="s">
        <v>91</v>
      </c>
      <c r="V1" s="29" t="s">
        <v>92</v>
      </c>
      <c r="W1" s="29" t="s">
        <v>93</v>
      </c>
      <c r="X1" s="29" t="s">
        <v>94</v>
      </c>
      <c r="Y1" s="31" t="s">
        <v>95</v>
      </c>
      <c r="Z1" s="32" t="s">
        <v>96</v>
      </c>
    </row>
    <row r="2" spans="1:26">
      <c r="A2" s="16"/>
      <c r="C2" s="18"/>
      <c r="H2" s="20">
        <v>1</v>
      </c>
      <c r="I2" s="20" t="str">
        <f>IF(リスト!K7="","",リスト!K7)</f>
        <v/>
      </c>
      <c r="J2" s="20" t="str">
        <f>IF(リスト!L7="","",リスト!L7)</f>
        <v>0  0</v>
      </c>
      <c r="K2" s="20" t="str">
        <f>IF(リスト!M7="",リスト!AD7,リスト!M7)</f>
        <v xml:space="preserve">  </v>
      </c>
      <c r="O2" s="20" t="str">
        <f>IF(リスト!O7="","",リスト!O7)</f>
        <v/>
      </c>
      <c r="P2" s="49" t="str">
        <f>IF(リスト!X7=0,"",リスト!X7)</f>
        <v/>
      </c>
      <c r="Q2" s="47" t="str">
        <f>IF(I2="","",IF('陸上２（参加者名簿）'!$CF$19="","",'陸上２（参加者名簿）'!$CF$19))</f>
        <v/>
      </c>
      <c r="R2" s="47" t="str">
        <f>IF('陸上２（参加者名簿）'!$CF$22="","",'陸上２（参加者名簿）'!$CF$22)</f>
        <v/>
      </c>
    </row>
    <row r="3" spans="1:26">
      <c r="A3" s="16"/>
      <c r="C3" s="18"/>
      <c r="H3" s="20">
        <v>2</v>
      </c>
      <c r="I3" s="20" t="str">
        <f>IF(リスト!K8="","",リスト!K8)</f>
        <v/>
      </c>
      <c r="J3" s="20" t="str">
        <f>IF(リスト!L8="","",リスト!L8)</f>
        <v>0  0</v>
      </c>
      <c r="K3" s="20" t="str">
        <f>IF(リスト!M8="",リスト!AD8,リスト!M8)</f>
        <v xml:space="preserve">  </v>
      </c>
      <c r="O3" s="20" t="str">
        <f>IF(リスト!O8="","",リスト!O8)</f>
        <v/>
      </c>
      <c r="P3" s="49" t="str">
        <f>IF(リスト!X8=0,"",リスト!X8)</f>
        <v/>
      </c>
      <c r="Q3" s="47" t="str">
        <f>IF(I3="","",IF('陸上２（参加者名簿）'!$CF$19="","",'陸上２（参加者名簿）'!$CF$19))</f>
        <v/>
      </c>
      <c r="R3" s="47" t="str">
        <f>IF('陸上２（参加者名簿）'!$CF$22="","",'陸上２（参加者名簿）'!$CF$22)</f>
        <v/>
      </c>
    </row>
    <row r="4" spans="1:26">
      <c r="A4" s="16"/>
      <c r="C4" s="18"/>
      <c r="H4" s="20">
        <v>3</v>
      </c>
      <c r="I4" s="20" t="str">
        <f>IF(リスト!K9="","",リスト!K9)</f>
        <v/>
      </c>
      <c r="J4" s="20" t="str">
        <f>IF(リスト!L9="","",リスト!L9)</f>
        <v>0  0</v>
      </c>
      <c r="K4" s="20" t="str">
        <f>IF(リスト!M9="","",リスト!M9)</f>
        <v xml:space="preserve">  </v>
      </c>
      <c r="O4" s="20" t="str">
        <f>IF(リスト!O9="","",リスト!O9)</f>
        <v/>
      </c>
      <c r="P4" s="49" t="str">
        <f>IF(リスト!X9=0,"",リスト!X9)</f>
        <v/>
      </c>
      <c r="Q4" s="47" t="str">
        <f>IF(I4="","",IF('陸上２（参加者名簿）'!$CF$19="","",'陸上２（参加者名簿）'!$CF$19))</f>
        <v/>
      </c>
      <c r="R4" s="47" t="str">
        <f>IF('陸上２（参加者名簿）'!$CF$22="","",'陸上２（参加者名簿）'!$CF$22)</f>
        <v/>
      </c>
    </row>
    <row r="5" spans="1:26">
      <c r="A5" s="16"/>
      <c r="C5" s="18"/>
      <c r="H5" s="20">
        <v>4</v>
      </c>
      <c r="I5" s="20" t="str">
        <f>IF(リスト!K10="","",リスト!K10)</f>
        <v/>
      </c>
      <c r="J5" s="20" t="str">
        <f>IF(リスト!L10="","",リスト!L10)</f>
        <v>0  0</v>
      </c>
      <c r="K5" s="20" t="str">
        <f>IF(リスト!M10="","",リスト!M10)</f>
        <v xml:space="preserve">  </v>
      </c>
      <c r="O5" s="20" t="str">
        <f>IF(リスト!O10="","",リスト!O10)</f>
        <v/>
      </c>
      <c r="P5" s="49" t="str">
        <f>IF(リスト!X10=0,"",リスト!X10)</f>
        <v/>
      </c>
      <c r="Q5" s="47" t="str">
        <f>IF(I5="","",IF('陸上２（参加者名簿）'!$CF$19="","",'陸上２（参加者名簿）'!$CF$19))</f>
        <v/>
      </c>
      <c r="R5" s="47" t="str">
        <f>IF('陸上２（参加者名簿）'!$CF$22="","",'陸上２（参加者名簿）'!$CF$22)</f>
        <v/>
      </c>
    </row>
    <row r="6" spans="1:26">
      <c r="A6" s="16"/>
      <c r="C6" s="18"/>
      <c r="H6" s="20">
        <v>5</v>
      </c>
      <c r="I6" s="20" t="str">
        <f>IF(リスト!K11="","",リスト!K11)</f>
        <v/>
      </c>
      <c r="J6" s="20" t="str">
        <f>IF(リスト!L11="","",リスト!L11)</f>
        <v>0  0</v>
      </c>
      <c r="K6" s="20" t="str">
        <f>IF(リスト!M11="","",リスト!M11)</f>
        <v xml:space="preserve">  </v>
      </c>
      <c r="O6" s="20" t="str">
        <f>IF(リスト!O11="","",リスト!O11)</f>
        <v/>
      </c>
      <c r="P6" s="49" t="str">
        <f>IF(リスト!X11=0,"",リスト!X11)</f>
        <v/>
      </c>
      <c r="Q6" s="47" t="str">
        <f>IF(I6="","",IF('陸上２（参加者名簿）'!$CF$19="","",'陸上２（参加者名簿）'!$CF$19))</f>
        <v/>
      </c>
      <c r="R6" s="47" t="str">
        <f>IF('陸上２（参加者名簿）'!$CF$22="","",'陸上２（参加者名簿）'!$CF$22)</f>
        <v/>
      </c>
    </row>
    <row r="7" spans="1:26">
      <c r="A7" s="16"/>
      <c r="C7" s="18"/>
      <c r="H7" s="20">
        <v>6</v>
      </c>
      <c r="I7" s="20" t="str">
        <f>IF(リスト!K12="","",リスト!K12)</f>
        <v/>
      </c>
      <c r="J7" s="20" t="str">
        <f>IF(リスト!L12="","",リスト!L12)</f>
        <v>0  0</v>
      </c>
      <c r="K7" s="20" t="str">
        <f>IF(リスト!M12="","",リスト!M12)</f>
        <v xml:space="preserve">  </v>
      </c>
      <c r="O7" s="20" t="str">
        <f>IF(リスト!O12="","",リスト!O12)</f>
        <v/>
      </c>
      <c r="P7" s="49" t="str">
        <f>IF(リスト!X12=0,"",リスト!X12)</f>
        <v/>
      </c>
      <c r="Q7" s="47" t="str">
        <f>IF(I7="","",IF('陸上２（参加者名簿）'!$CF$19="","",'陸上２（参加者名簿）'!$CF$19))</f>
        <v/>
      </c>
      <c r="R7" s="47" t="str">
        <f>IF('陸上２（参加者名簿）'!$CF$22="","",'陸上２（参加者名簿）'!$CF$22)</f>
        <v/>
      </c>
    </row>
    <row r="8" spans="1:26">
      <c r="A8" s="16"/>
      <c r="C8" s="18"/>
      <c r="H8" s="20">
        <v>7</v>
      </c>
      <c r="I8" s="20" t="str">
        <f>IF(リスト!K13="","",リスト!K13)</f>
        <v/>
      </c>
      <c r="J8" s="20" t="str">
        <f>IF(リスト!L13="","",リスト!L13)</f>
        <v>0  0</v>
      </c>
      <c r="K8" s="20" t="str">
        <f>IF(リスト!M13="","",リスト!M13)</f>
        <v xml:space="preserve">  </v>
      </c>
      <c r="O8" s="20" t="str">
        <f>IF(リスト!O13="","",リスト!O13)</f>
        <v/>
      </c>
      <c r="P8" s="49" t="str">
        <f>IF(リスト!X13=0,"",リスト!X13)</f>
        <v/>
      </c>
      <c r="Q8" s="47" t="str">
        <f>IF(I8="","",IF('陸上２（参加者名簿）'!$CF$19="","",'陸上２（参加者名簿）'!$CF$19))</f>
        <v/>
      </c>
      <c r="R8" s="47" t="str">
        <f>IF('陸上２（参加者名簿）'!$CF$22="","",'陸上２（参加者名簿）'!$CF$22)</f>
        <v/>
      </c>
    </row>
    <row r="9" spans="1:26">
      <c r="A9" s="16"/>
      <c r="C9" s="18"/>
      <c r="H9" s="20">
        <v>8</v>
      </c>
      <c r="I9" s="20" t="str">
        <f>IF(リスト!K14="","",リスト!K14)</f>
        <v/>
      </c>
      <c r="J9" s="20" t="str">
        <f>IF(リスト!L14="","",リスト!L14)</f>
        <v>0  0</v>
      </c>
      <c r="K9" s="20" t="str">
        <f>IF(リスト!M14="","",リスト!M14)</f>
        <v xml:space="preserve">  </v>
      </c>
      <c r="O9" s="20" t="str">
        <f>IF(リスト!O14="","",リスト!O14)</f>
        <v/>
      </c>
      <c r="P9" s="49" t="str">
        <f>IF(リスト!X14=0,"",リスト!X14)</f>
        <v/>
      </c>
      <c r="Q9" s="47" t="str">
        <f>IF(I9="","",IF('陸上２（参加者名簿）'!$CF$19="","",'陸上２（参加者名簿）'!$CF$19))</f>
        <v/>
      </c>
      <c r="R9" s="47" t="str">
        <f>IF('陸上２（参加者名簿）'!$CF$22="","",'陸上２（参加者名簿）'!$CF$22)</f>
        <v/>
      </c>
    </row>
    <row r="10" spans="1:26">
      <c r="A10" s="16"/>
      <c r="C10" s="18"/>
      <c r="H10" s="20">
        <v>9</v>
      </c>
      <c r="I10" s="20" t="str">
        <f>IF(リスト!K15="","",リスト!K15)</f>
        <v/>
      </c>
      <c r="J10" s="20" t="str">
        <f>IF(リスト!L15="","",リスト!L15)</f>
        <v>0  0</v>
      </c>
      <c r="K10" s="20" t="str">
        <f>IF(リスト!M15="","",リスト!M15)</f>
        <v xml:space="preserve">  </v>
      </c>
      <c r="O10" s="20" t="str">
        <f>IF(リスト!O15="","",リスト!O15)</f>
        <v/>
      </c>
      <c r="P10" s="49" t="str">
        <f>IF(リスト!X15=0,"",リスト!X15)</f>
        <v/>
      </c>
      <c r="Q10" s="47" t="str">
        <f>IF(I10="","",IF('陸上２（参加者名簿）'!$CF$19="","",'陸上２（参加者名簿）'!$CF$19))</f>
        <v/>
      </c>
      <c r="R10" s="47" t="str">
        <f>IF('陸上２（参加者名簿）'!$CF$22="","",'陸上２（参加者名簿）'!$CF$22)</f>
        <v/>
      </c>
    </row>
    <row r="11" spans="1:26">
      <c r="A11" s="16"/>
      <c r="C11" s="18"/>
      <c r="H11" s="20">
        <v>10</v>
      </c>
      <c r="I11" s="20" t="str">
        <f>IF(リスト!K16="","",リスト!K16)</f>
        <v/>
      </c>
      <c r="J11" s="20" t="str">
        <f>IF(リスト!L16="","",リスト!L16)</f>
        <v>0  0</v>
      </c>
      <c r="K11" s="20" t="str">
        <f>IF(リスト!M16="","",リスト!M16)</f>
        <v xml:space="preserve">  </v>
      </c>
      <c r="O11" s="20" t="str">
        <f>IF(リスト!O16="","",リスト!O16)</f>
        <v/>
      </c>
      <c r="P11" s="49" t="str">
        <f>IF(リスト!X16=0,"",リスト!X16)</f>
        <v/>
      </c>
      <c r="Q11" s="47" t="str">
        <f>IF(I11="","",IF('陸上２（参加者名簿）'!$CF$19="","",'陸上２（参加者名簿）'!$CF$19))</f>
        <v/>
      </c>
      <c r="R11" s="47" t="str">
        <f>IF('陸上２（参加者名簿）'!$CF$22="","",'陸上２（参加者名簿）'!$CF$22)</f>
        <v/>
      </c>
    </row>
    <row r="12" spans="1:26">
      <c r="A12" s="16"/>
      <c r="C12" s="18"/>
      <c r="H12" s="20">
        <v>11</v>
      </c>
      <c r="I12" s="20" t="str">
        <f>IF(リスト!K17="","",リスト!K17)</f>
        <v/>
      </c>
      <c r="J12" s="20" t="str">
        <f>IF(リスト!L17="","",リスト!L17)</f>
        <v>0  0</v>
      </c>
      <c r="K12" s="20" t="str">
        <f>IF(リスト!M17="","",リスト!M17)</f>
        <v xml:space="preserve">  </v>
      </c>
      <c r="O12" s="20" t="str">
        <f>IF(リスト!O17="","",リスト!O17)</f>
        <v/>
      </c>
      <c r="P12" s="49" t="str">
        <f>IF(リスト!X17=0,"",リスト!X17)</f>
        <v/>
      </c>
      <c r="Q12" s="47" t="str">
        <f>IF(I12="","",IF('陸上２（参加者名簿）'!$CF$19="","",'陸上２（参加者名簿）'!$CF$19))</f>
        <v/>
      </c>
      <c r="R12" s="47" t="str">
        <f>IF('陸上２（参加者名簿）'!$CF$22="","",'陸上２（参加者名簿）'!$CF$22)</f>
        <v/>
      </c>
    </row>
    <row r="13" spans="1:26">
      <c r="A13" s="16"/>
      <c r="C13" s="18"/>
      <c r="H13" s="20">
        <v>12</v>
      </c>
      <c r="I13" s="20" t="str">
        <f>IF(リスト!K18="","",リスト!K18)</f>
        <v/>
      </c>
      <c r="J13" s="20" t="str">
        <f>IF(リスト!L18="","",リスト!L18)</f>
        <v>0  0</v>
      </c>
      <c r="K13" s="20" t="str">
        <f>IF(リスト!M18="","",リスト!M18)</f>
        <v xml:space="preserve">  </v>
      </c>
      <c r="O13" s="20" t="str">
        <f>IF(リスト!O18="","",リスト!O18)</f>
        <v/>
      </c>
      <c r="P13" s="49" t="str">
        <f>IF(リスト!X18=0,"",リスト!X18)</f>
        <v/>
      </c>
      <c r="Q13" s="47" t="str">
        <f>IF(I13="","",IF('陸上２（参加者名簿）'!$CF$19="","",'陸上２（参加者名簿）'!$CF$19))</f>
        <v/>
      </c>
      <c r="R13" s="47" t="str">
        <f>IF('陸上２（参加者名簿）'!$CF$22="","",'陸上２（参加者名簿）'!$CF$22)</f>
        <v/>
      </c>
    </row>
    <row r="14" spans="1:26">
      <c r="A14" s="16"/>
      <c r="C14" s="18"/>
      <c r="H14" s="20">
        <v>13</v>
      </c>
      <c r="I14" s="20" t="str">
        <f>IF(リスト!K19="","",リスト!K19)</f>
        <v/>
      </c>
      <c r="J14" s="20" t="str">
        <f>IF(リスト!L19="","",リスト!L19)</f>
        <v>0  0</v>
      </c>
      <c r="K14" s="20" t="str">
        <f>IF(リスト!M19="","",リスト!M19)</f>
        <v xml:space="preserve">  </v>
      </c>
      <c r="O14" s="20" t="str">
        <f>IF(リスト!O19="","",リスト!O19)</f>
        <v/>
      </c>
      <c r="P14" s="49" t="str">
        <f>IF(リスト!X19=0,"",リスト!X19)</f>
        <v/>
      </c>
      <c r="Q14" s="47" t="str">
        <f>IF(I14="","",IF('陸上２（参加者名簿）'!$CF$19="","",'陸上２（参加者名簿）'!$CF$19))</f>
        <v/>
      </c>
      <c r="R14" s="47" t="str">
        <f>IF('陸上２（参加者名簿）'!$CF$22="","",'陸上２（参加者名簿）'!$CF$22)</f>
        <v/>
      </c>
    </row>
    <row r="15" spans="1:26">
      <c r="A15" s="16"/>
      <c r="C15" s="18"/>
      <c r="H15" s="20">
        <v>14</v>
      </c>
      <c r="I15" s="20" t="str">
        <f>IF(リスト!K20="","",リスト!K20)</f>
        <v/>
      </c>
      <c r="J15" s="20" t="str">
        <f>IF(リスト!L20="","",リスト!L20)</f>
        <v>0  0</v>
      </c>
      <c r="K15" s="20" t="str">
        <f>IF(リスト!M20="","",リスト!M20)</f>
        <v xml:space="preserve">  </v>
      </c>
      <c r="O15" s="20" t="str">
        <f>IF(リスト!O20="","",リスト!O20)</f>
        <v/>
      </c>
      <c r="P15" s="49" t="str">
        <f>IF(リスト!X20=0,"",リスト!X20)</f>
        <v/>
      </c>
      <c r="Q15" s="47" t="str">
        <f>IF(I15="","",IF('陸上２（参加者名簿）'!$CF$19="","",'陸上２（参加者名簿）'!$CF$19))</f>
        <v/>
      </c>
      <c r="R15" s="47" t="str">
        <f>IF('陸上２（参加者名簿）'!$CF$22="","",'陸上２（参加者名簿）'!$CF$22)</f>
        <v/>
      </c>
    </row>
    <row r="16" spans="1:26">
      <c r="A16" s="16"/>
      <c r="C16" s="18"/>
      <c r="H16" s="20">
        <v>15</v>
      </c>
      <c r="I16" s="20" t="str">
        <f>IF(リスト!K21="","",リスト!K21)</f>
        <v/>
      </c>
      <c r="J16" s="20" t="str">
        <f>IF(リスト!L21="","",リスト!L21)</f>
        <v>0  0</v>
      </c>
      <c r="K16" s="20" t="str">
        <f>IF(リスト!M21="","",リスト!M21)</f>
        <v xml:space="preserve">  </v>
      </c>
      <c r="O16" s="20" t="str">
        <f>IF(リスト!O21="","",リスト!O21)</f>
        <v/>
      </c>
      <c r="P16" s="49" t="str">
        <f>IF(リスト!X21=0,"",リスト!X21)</f>
        <v/>
      </c>
      <c r="Q16" s="47" t="str">
        <f>IF(I16="","",IF('陸上２（参加者名簿）'!$CF$19="","",'陸上２（参加者名簿）'!$CF$19))</f>
        <v/>
      </c>
      <c r="R16" s="47" t="str">
        <f>IF('陸上２（参加者名簿）'!$CF$22="","",'陸上２（参加者名簿）'!$CF$22)</f>
        <v/>
      </c>
    </row>
    <row r="17" spans="1:18">
      <c r="A17" s="16"/>
      <c r="C17" s="18"/>
      <c r="H17" s="20">
        <v>16</v>
      </c>
      <c r="I17" s="20" t="str">
        <f>IF(リスト!K22="","",リスト!K22)</f>
        <v/>
      </c>
      <c r="J17" s="20" t="str">
        <f>IF(リスト!L22="","",リスト!L22)</f>
        <v>0  0</v>
      </c>
      <c r="K17" s="20" t="str">
        <f>IF(リスト!M22="","",リスト!M22)</f>
        <v xml:space="preserve">  </v>
      </c>
      <c r="O17" s="20" t="str">
        <f>IF(リスト!O22="","",リスト!O22)</f>
        <v/>
      </c>
      <c r="P17" s="49" t="str">
        <f>IF(リスト!X22=0,"",リスト!X22)</f>
        <v/>
      </c>
      <c r="Q17" s="47" t="str">
        <f>IF(I17="","",IF('陸上２（参加者名簿）'!$CF$19="","",'陸上２（参加者名簿）'!$CF$19))</f>
        <v/>
      </c>
      <c r="R17" s="47" t="str">
        <f>IF('陸上２（参加者名簿）'!$CF$22="","",'陸上２（参加者名簿）'!$CF$22)</f>
        <v/>
      </c>
    </row>
    <row r="18" spans="1:18">
      <c r="A18" s="16"/>
      <c r="C18" s="18"/>
      <c r="H18" s="20">
        <v>17</v>
      </c>
      <c r="I18" s="20" t="str">
        <f>IF(リスト!K23="","",リスト!K23)</f>
        <v/>
      </c>
      <c r="J18" s="20" t="str">
        <f>IF(リスト!L23="","",リスト!L23)</f>
        <v>0  0</v>
      </c>
      <c r="K18" s="20" t="str">
        <f>IF(リスト!M23="","",リスト!M23)</f>
        <v xml:space="preserve">  </v>
      </c>
      <c r="O18" s="20" t="str">
        <f>IF(リスト!O23="","",リスト!O23)</f>
        <v/>
      </c>
      <c r="P18" s="49" t="str">
        <f>IF(リスト!X23=0,"",リスト!X23)</f>
        <v/>
      </c>
      <c r="Q18" s="47" t="str">
        <f>IF(I18="","",IF('陸上２（参加者名簿）'!$CF$19="","",'陸上２（参加者名簿）'!$CF$19))</f>
        <v/>
      </c>
      <c r="R18" s="47" t="str">
        <f>IF('陸上２（参加者名簿）'!$CF$22="","",'陸上２（参加者名簿）'!$CF$22)</f>
        <v/>
      </c>
    </row>
    <row r="19" spans="1:18">
      <c r="A19" s="16"/>
      <c r="C19" s="18"/>
      <c r="H19" s="20">
        <v>18</v>
      </c>
      <c r="I19" s="20" t="str">
        <f>IF(リスト!K24="","",リスト!K24)</f>
        <v/>
      </c>
      <c r="J19" s="20" t="str">
        <f>IF(リスト!L24="","",リスト!L24)</f>
        <v>0  0</v>
      </c>
      <c r="K19" s="20" t="str">
        <f>IF(リスト!M24="","",リスト!M24)</f>
        <v xml:space="preserve">  </v>
      </c>
      <c r="O19" s="20" t="str">
        <f>IF(リスト!O24="","",リスト!O24)</f>
        <v/>
      </c>
      <c r="P19" s="49" t="str">
        <f>IF(リスト!X24=0,"",リスト!X24)</f>
        <v/>
      </c>
      <c r="Q19" s="47" t="str">
        <f>IF(I19="","",IF('陸上２（参加者名簿）'!$CF$19="","",'陸上２（参加者名簿）'!$CF$19))</f>
        <v/>
      </c>
      <c r="R19" s="47" t="str">
        <f>IF('陸上２（参加者名簿）'!$CF$22="","",'陸上２（参加者名簿）'!$CF$22)</f>
        <v/>
      </c>
    </row>
    <row r="20" spans="1:18">
      <c r="A20" s="16"/>
      <c r="C20" s="18"/>
      <c r="H20" s="20">
        <v>19</v>
      </c>
      <c r="I20" s="20" t="str">
        <f>IF(リスト!K25="","",リスト!K25)</f>
        <v/>
      </c>
      <c r="J20" s="20" t="str">
        <f>IF(リスト!L25="","",リスト!L25)</f>
        <v>0  0</v>
      </c>
      <c r="K20" s="20" t="str">
        <f>IF(リスト!M25="","",リスト!M25)</f>
        <v xml:space="preserve">  </v>
      </c>
      <c r="O20" s="20" t="str">
        <f>IF(リスト!O25="","",リスト!O25)</f>
        <v/>
      </c>
      <c r="P20" s="49" t="str">
        <f>IF(リスト!X25=0,"",リスト!X25)</f>
        <v/>
      </c>
      <c r="Q20" s="47" t="str">
        <f>IF(I20="","",IF('陸上２（参加者名簿）'!$CF$19="","",'陸上２（参加者名簿）'!$CF$19))</f>
        <v/>
      </c>
      <c r="R20" s="47" t="str">
        <f>IF('陸上２（参加者名簿）'!$CF$22="","",'陸上２（参加者名簿）'!$CF$22)</f>
        <v/>
      </c>
    </row>
    <row r="21" spans="1:18">
      <c r="A21" s="16"/>
      <c r="C21" s="18"/>
      <c r="H21" s="20">
        <v>20</v>
      </c>
      <c r="I21" s="20" t="str">
        <f>IF(リスト!K26="","",リスト!K26)</f>
        <v/>
      </c>
      <c r="J21" s="20" t="str">
        <f>IF(リスト!L26="","",リスト!L26)</f>
        <v>0  0</v>
      </c>
      <c r="K21" s="20" t="str">
        <f>IF(リスト!M26="","",リスト!M26)</f>
        <v xml:space="preserve">  </v>
      </c>
      <c r="O21" s="20" t="str">
        <f>IF(リスト!O26="","",リスト!O26)</f>
        <v/>
      </c>
      <c r="P21" s="49" t="str">
        <f>IF(リスト!X26=0,"",リスト!X26)</f>
        <v/>
      </c>
      <c r="Q21" s="47" t="str">
        <f>IF(I21="","",IF('陸上２（参加者名簿）'!$CF$19="","",'陸上２（参加者名簿）'!$CF$19))</f>
        <v/>
      </c>
      <c r="R21" s="47" t="str">
        <f>IF('陸上２（参加者名簿）'!$CF$22="","",'陸上２（参加者名簿）'!$CF$22)</f>
        <v/>
      </c>
    </row>
    <row r="22" spans="1:18">
      <c r="A22" s="16"/>
      <c r="C22" s="18"/>
      <c r="H22" s="20">
        <v>21</v>
      </c>
      <c r="I22" s="20" t="str">
        <f>IF(リスト!K27="","",リスト!K27)</f>
        <v/>
      </c>
      <c r="J22" s="20" t="str">
        <f>IF(リスト!L27="","",リスト!L27)</f>
        <v>0  0</v>
      </c>
      <c r="K22" s="20" t="str">
        <f>IF(リスト!M27="","",リスト!M27)</f>
        <v xml:space="preserve">  </v>
      </c>
      <c r="O22" s="20" t="str">
        <f>IF(リスト!O27="","",リスト!O27)</f>
        <v/>
      </c>
      <c r="P22" s="49" t="str">
        <f>IF(リスト!X27=0,"",リスト!X27)</f>
        <v/>
      </c>
      <c r="Q22" s="47" t="str">
        <f>IF(I22="","",IF('陸上２（参加者名簿）'!$CF$19="","",'陸上２（参加者名簿）'!$CF$19))</f>
        <v/>
      </c>
      <c r="R22" s="47" t="str">
        <f>IF('陸上２（参加者名簿）'!$CF$22="","",'陸上２（参加者名簿）'!$CF$22)</f>
        <v/>
      </c>
    </row>
    <row r="23" spans="1:18">
      <c r="A23" s="16"/>
      <c r="C23" s="18"/>
      <c r="H23" s="20">
        <v>22</v>
      </c>
      <c r="I23" s="20" t="str">
        <f>IF(リスト!K28="","",リスト!K28)</f>
        <v/>
      </c>
      <c r="J23" s="20" t="str">
        <f>IF(リスト!L28="","",リスト!L28)</f>
        <v>0  0</v>
      </c>
      <c r="K23" s="20" t="str">
        <f>IF(リスト!M28="","",リスト!M28)</f>
        <v xml:space="preserve">  </v>
      </c>
      <c r="O23" s="20" t="str">
        <f>IF(リスト!O28="","",リスト!O28)</f>
        <v/>
      </c>
      <c r="P23" s="49" t="str">
        <f>IF(リスト!X28=0,"",リスト!X28)</f>
        <v/>
      </c>
      <c r="Q23" s="47" t="str">
        <f>IF(I23="","",IF('陸上２（参加者名簿）'!$CF$19="","",'陸上２（参加者名簿）'!$CF$19))</f>
        <v/>
      </c>
      <c r="R23" s="47" t="str">
        <f>IF('陸上２（参加者名簿）'!$CF$22="","",'陸上２（参加者名簿）'!$CF$22)</f>
        <v/>
      </c>
    </row>
    <row r="24" spans="1:18">
      <c r="A24" s="16"/>
      <c r="C24" s="18"/>
      <c r="H24" s="20">
        <v>23</v>
      </c>
      <c r="I24" s="20" t="str">
        <f>IF(リスト!K29="","",リスト!K29)</f>
        <v/>
      </c>
      <c r="J24" s="20" t="str">
        <f>IF(リスト!L29="","",リスト!L29)</f>
        <v>0  0</v>
      </c>
      <c r="K24" s="20" t="str">
        <f>IF(リスト!M29="","",リスト!M29)</f>
        <v xml:space="preserve">  </v>
      </c>
      <c r="O24" s="20" t="str">
        <f>IF(リスト!O29="","",リスト!O29)</f>
        <v/>
      </c>
      <c r="P24" s="49" t="str">
        <f>IF(リスト!X29=0,"",リスト!X29)</f>
        <v/>
      </c>
      <c r="Q24" s="47" t="str">
        <f>IF(I24="","",IF('陸上２（参加者名簿）'!$CF$19="","",'陸上２（参加者名簿）'!$CF$19))</f>
        <v/>
      </c>
      <c r="R24" s="47" t="str">
        <f>IF('陸上２（参加者名簿）'!$CF$22="","",'陸上２（参加者名簿）'!$CF$22)</f>
        <v/>
      </c>
    </row>
    <row r="25" spans="1:18">
      <c r="A25" s="16"/>
      <c r="C25" s="18"/>
      <c r="H25" s="20">
        <v>24</v>
      </c>
      <c r="I25" s="20" t="str">
        <f>IF(リスト!K30="","",リスト!K30)</f>
        <v/>
      </c>
      <c r="J25" s="20" t="str">
        <f>IF(リスト!L30="","",リスト!L30)</f>
        <v>0  0</v>
      </c>
      <c r="K25" s="20" t="str">
        <f>IF(リスト!M30="","",リスト!M30)</f>
        <v xml:space="preserve">  </v>
      </c>
      <c r="O25" s="20" t="str">
        <f>IF(リスト!O30="","",リスト!O30)</f>
        <v/>
      </c>
      <c r="P25" s="49" t="str">
        <f>IF(リスト!X30=0,"",リスト!X30)</f>
        <v/>
      </c>
      <c r="Q25" s="47" t="str">
        <f>IF(I25="","",IF('陸上２（参加者名簿）'!$CF$19="","",'陸上２（参加者名簿）'!$CF$19))</f>
        <v/>
      </c>
      <c r="R25" s="47" t="str">
        <f>IF('陸上２（参加者名簿）'!$CF$22="","",'陸上２（参加者名簿）'!$CF$22)</f>
        <v/>
      </c>
    </row>
    <row r="26" spans="1:18">
      <c r="A26" s="16"/>
      <c r="C26" s="18"/>
      <c r="H26" s="20">
        <v>25</v>
      </c>
      <c r="I26" s="20" t="str">
        <f>IF(リスト!K31="","",リスト!K31)</f>
        <v/>
      </c>
      <c r="J26" s="20" t="str">
        <f>IF(リスト!L31="","",リスト!L31)</f>
        <v>0  0</v>
      </c>
      <c r="K26" s="20" t="str">
        <f>IF(リスト!M31="","",リスト!M31)</f>
        <v xml:space="preserve">  </v>
      </c>
      <c r="O26" s="20" t="str">
        <f>IF(リスト!O31="","",リスト!O31)</f>
        <v/>
      </c>
      <c r="P26" s="49" t="str">
        <f>IF(リスト!X31=0,"",リスト!X31)</f>
        <v/>
      </c>
      <c r="Q26" s="47" t="str">
        <f>IF(I26="","",IF('陸上２（参加者名簿）'!$CF$19="","",'陸上２（参加者名簿）'!$CF$19))</f>
        <v/>
      </c>
      <c r="R26" s="47" t="str">
        <f>IF('陸上２（参加者名簿）'!$CF$22="","",'陸上２（参加者名簿）'!$CF$22)</f>
        <v/>
      </c>
    </row>
    <row r="27" spans="1:18">
      <c r="A27" s="16"/>
      <c r="C27" s="18"/>
      <c r="H27" s="20">
        <v>26</v>
      </c>
      <c r="I27" s="20" t="str">
        <f>IF(リスト!K32="","",リスト!K32)</f>
        <v/>
      </c>
      <c r="J27" s="20" t="str">
        <f>IF(リスト!L32="","",リスト!L32)</f>
        <v>0  0</v>
      </c>
      <c r="K27" s="20" t="str">
        <f>IF(リスト!M32="","",リスト!M32)</f>
        <v xml:space="preserve">  </v>
      </c>
      <c r="O27" s="20" t="str">
        <f>IF(リスト!O32="","",リスト!O32)</f>
        <v/>
      </c>
      <c r="P27" s="49" t="str">
        <f>IF(リスト!X32=0,"",リスト!X32)</f>
        <v/>
      </c>
      <c r="Q27" s="47" t="str">
        <f>IF(I27="","",IF('陸上２（参加者名簿）'!$CF$19="","",'陸上２（参加者名簿）'!$CF$19))</f>
        <v/>
      </c>
      <c r="R27" s="47" t="str">
        <f>IF('陸上２（参加者名簿）'!$CF$22="","",'陸上２（参加者名簿）'!$CF$22)</f>
        <v/>
      </c>
    </row>
    <row r="28" spans="1:18">
      <c r="A28" s="16"/>
      <c r="C28" s="18"/>
      <c r="H28" s="20">
        <v>27</v>
      </c>
      <c r="I28" s="20" t="str">
        <f>IF(リスト!K33="","",リスト!K33)</f>
        <v/>
      </c>
      <c r="J28" s="20" t="str">
        <f>IF(リスト!L33="","",リスト!L33)</f>
        <v>0  0</v>
      </c>
      <c r="K28" s="20" t="str">
        <f>IF(リスト!M33="","",リスト!M33)</f>
        <v xml:space="preserve">  </v>
      </c>
      <c r="O28" s="20" t="str">
        <f>IF(リスト!O33="","",リスト!O33)</f>
        <v/>
      </c>
      <c r="P28" s="49" t="str">
        <f>IF(リスト!X33=0,"",リスト!X33)</f>
        <v/>
      </c>
      <c r="Q28" s="47" t="str">
        <f>IF(I28="","",IF('陸上２（参加者名簿）'!$CF$19="","",'陸上２（参加者名簿）'!$CF$19))</f>
        <v/>
      </c>
      <c r="R28" s="47" t="str">
        <f>IF('陸上２（参加者名簿）'!$CF$22="","",'陸上２（参加者名簿）'!$CF$22)</f>
        <v/>
      </c>
    </row>
    <row r="29" spans="1:18">
      <c r="A29" s="16"/>
      <c r="C29" s="18"/>
      <c r="H29" s="20">
        <v>28</v>
      </c>
      <c r="I29" s="20" t="str">
        <f>IF(リスト!K34="","",リスト!K34)</f>
        <v/>
      </c>
      <c r="J29" s="20" t="str">
        <f>IF(リスト!L34="","",リスト!L34)</f>
        <v>0  0</v>
      </c>
      <c r="K29" s="20" t="str">
        <f>IF(リスト!M34="","",リスト!M34)</f>
        <v xml:space="preserve">  </v>
      </c>
      <c r="O29" s="20" t="str">
        <f>IF(リスト!O34="","",リスト!O34)</f>
        <v/>
      </c>
      <c r="P29" s="49" t="str">
        <f>IF(リスト!X34=0,"",リスト!X34)</f>
        <v/>
      </c>
      <c r="Q29" s="47" t="str">
        <f>IF(I29="","",IF('陸上２（参加者名簿）'!$CF$19="","",'陸上２（参加者名簿）'!$CF$19))</f>
        <v/>
      </c>
      <c r="R29" s="47" t="str">
        <f>IF('陸上２（参加者名簿）'!$CF$22="","",'陸上２（参加者名簿）'!$CF$22)</f>
        <v/>
      </c>
    </row>
    <row r="30" spans="1:18">
      <c r="A30" s="16"/>
      <c r="C30" s="18"/>
      <c r="H30" s="20">
        <v>29</v>
      </c>
      <c r="I30" s="20" t="str">
        <f>IF(リスト!K35="","",リスト!K35)</f>
        <v/>
      </c>
      <c r="J30" s="20" t="str">
        <f>IF(リスト!L35="","",リスト!L35)</f>
        <v>0  0</v>
      </c>
      <c r="K30" s="20" t="str">
        <f>IF(リスト!M35="","",リスト!M35)</f>
        <v xml:space="preserve">  </v>
      </c>
      <c r="O30" s="20" t="str">
        <f>IF(リスト!O35="","",リスト!O35)</f>
        <v/>
      </c>
      <c r="P30" s="49" t="str">
        <f>IF(リスト!X35=0,"",リスト!X35)</f>
        <v/>
      </c>
      <c r="Q30" s="47" t="str">
        <f>IF(I30="","",IF('陸上２（参加者名簿）'!$CF$19="","",'陸上２（参加者名簿）'!$CF$19))</f>
        <v/>
      </c>
      <c r="R30" s="47" t="str">
        <f>IF('陸上２（参加者名簿）'!$CF$22="","",'陸上２（参加者名簿）'!$CF$22)</f>
        <v/>
      </c>
    </row>
    <row r="31" spans="1:18">
      <c r="A31" s="16"/>
      <c r="C31" s="18"/>
      <c r="H31" s="20">
        <v>30</v>
      </c>
      <c r="I31" s="20" t="str">
        <f>IF(リスト!K36="","",リスト!K36)</f>
        <v/>
      </c>
      <c r="J31" s="20" t="str">
        <f>IF(リスト!L36="","",リスト!L36)</f>
        <v>0  0</v>
      </c>
      <c r="K31" s="20" t="str">
        <f>IF(リスト!M36="","",リスト!M36)</f>
        <v xml:space="preserve">  </v>
      </c>
      <c r="O31" s="20" t="str">
        <f>IF(リスト!O36="","",リスト!O36)</f>
        <v/>
      </c>
      <c r="P31" s="49" t="str">
        <f>IF(リスト!X36=0,"",リスト!X36)</f>
        <v/>
      </c>
      <c r="Q31" s="47" t="str">
        <f>IF(I31="","",IF('陸上２（参加者名簿）'!$CF$19="","",'陸上２（参加者名簿）'!$CF$19))</f>
        <v/>
      </c>
      <c r="R31" s="47" t="str">
        <f>IF('陸上２（参加者名簿）'!$CF$22="","",'陸上２（参加者名簿）'!$CF$22)</f>
        <v/>
      </c>
    </row>
    <row r="32" spans="1:18">
      <c r="A32" s="16"/>
      <c r="C32" s="18"/>
      <c r="H32" s="20">
        <v>31</v>
      </c>
      <c r="I32" s="20" t="str">
        <f>IF(リスト!K37="","",リスト!K37)</f>
        <v/>
      </c>
      <c r="J32" s="20" t="str">
        <f>IF(リスト!L37="","",リスト!L37)</f>
        <v>0  0</v>
      </c>
      <c r="K32" s="20" t="str">
        <f>IF(リスト!M37="","",リスト!M37)</f>
        <v xml:space="preserve">  </v>
      </c>
      <c r="O32" s="20" t="str">
        <f>IF(リスト!O37="","",リスト!O37)</f>
        <v/>
      </c>
      <c r="P32" s="49" t="str">
        <f>IF(リスト!X37=0,"",リスト!X37)</f>
        <v/>
      </c>
      <c r="Q32" s="47" t="str">
        <f>IF(I32="","",IF('陸上２（参加者名簿）'!$CF$19="","",'陸上２（参加者名簿）'!$CF$19))</f>
        <v/>
      </c>
      <c r="R32" s="47" t="str">
        <f>IF('陸上２（参加者名簿）'!$CF$22="","",'陸上２（参加者名簿）'!$CF$22)</f>
        <v/>
      </c>
    </row>
    <row r="33" spans="1:18">
      <c r="A33" s="16"/>
      <c r="C33" s="18"/>
      <c r="H33" s="20">
        <v>32</v>
      </c>
      <c r="I33" s="20" t="str">
        <f>IF(リスト!K38="","",リスト!K38)</f>
        <v/>
      </c>
      <c r="J33" s="20" t="str">
        <f>IF(リスト!L38="","",リスト!L38)</f>
        <v>0  0</v>
      </c>
      <c r="K33" s="20" t="str">
        <f>IF(リスト!M38="","",リスト!M38)</f>
        <v xml:space="preserve">  </v>
      </c>
      <c r="O33" s="20" t="str">
        <f>IF(リスト!O38="","",リスト!O38)</f>
        <v/>
      </c>
      <c r="P33" s="49" t="str">
        <f>IF(リスト!X38=0,"",リスト!X38)</f>
        <v/>
      </c>
      <c r="Q33" s="47" t="str">
        <f>IF(I33="","",IF('陸上２（参加者名簿）'!$CF$19="","",'陸上２（参加者名簿）'!$CF$19))</f>
        <v/>
      </c>
      <c r="R33" s="47" t="str">
        <f>IF('陸上２（参加者名簿）'!$CF$22="","",'陸上２（参加者名簿）'!$CF$22)</f>
        <v/>
      </c>
    </row>
    <row r="34" spans="1:18">
      <c r="A34" s="16"/>
      <c r="C34" s="18"/>
      <c r="H34" s="20">
        <v>33</v>
      </c>
      <c r="I34" s="20" t="str">
        <f>IF(リスト!K39="","",リスト!K39)</f>
        <v/>
      </c>
      <c r="J34" s="20" t="str">
        <f>IF(リスト!L39="","",リスト!L39)</f>
        <v>0  0</v>
      </c>
      <c r="K34" s="20" t="str">
        <f>IF(リスト!M39="","",リスト!M39)</f>
        <v xml:space="preserve">  </v>
      </c>
      <c r="O34" s="20" t="str">
        <f>IF(リスト!O39="","",リスト!O39)</f>
        <v/>
      </c>
      <c r="P34" s="49" t="str">
        <f>IF(リスト!X39=0,"",リスト!X39)</f>
        <v/>
      </c>
      <c r="Q34" s="47" t="str">
        <f>IF(I34="","",IF('陸上２（参加者名簿）'!$CF$19="","",'陸上２（参加者名簿）'!$CF$19))</f>
        <v/>
      </c>
      <c r="R34" s="47" t="str">
        <f>IF('陸上２（参加者名簿）'!$CF$22="","",'陸上２（参加者名簿）'!$CF$22)</f>
        <v/>
      </c>
    </row>
    <row r="35" spans="1:18">
      <c r="A35" s="16"/>
      <c r="C35" s="18"/>
      <c r="H35" s="20">
        <v>34</v>
      </c>
      <c r="I35" s="20" t="str">
        <f>IF(リスト!K40="","",リスト!K40)</f>
        <v/>
      </c>
      <c r="J35" s="20" t="str">
        <f>IF(リスト!L40="","",リスト!L40)</f>
        <v>0  0</v>
      </c>
      <c r="K35" s="20" t="str">
        <f>IF(リスト!M40="","",リスト!M40)</f>
        <v xml:space="preserve">  </v>
      </c>
      <c r="O35" s="20" t="str">
        <f>IF(リスト!O40="","",リスト!O40)</f>
        <v/>
      </c>
      <c r="P35" s="49" t="str">
        <f>IF(リスト!X40=0,"",リスト!X40)</f>
        <v/>
      </c>
      <c r="Q35" s="47" t="str">
        <f>IF(I35="","",IF('陸上２（参加者名簿）'!$CF$19="","",'陸上２（参加者名簿）'!$CF$19))</f>
        <v/>
      </c>
      <c r="R35" s="47" t="str">
        <f>IF('陸上２（参加者名簿）'!$CF$22="","",'陸上２（参加者名簿）'!$CF$22)</f>
        <v/>
      </c>
    </row>
    <row r="36" spans="1:18">
      <c r="A36" s="16"/>
      <c r="C36" s="18"/>
      <c r="H36" s="20">
        <v>35</v>
      </c>
      <c r="I36" s="20" t="str">
        <f>IF(リスト!K41="","",リスト!K41)</f>
        <v/>
      </c>
      <c r="J36" s="20" t="str">
        <f>IF(リスト!L41="","",リスト!L41)</f>
        <v>0  0</v>
      </c>
      <c r="K36" s="20" t="str">
        <f>IF(リスト!M41="","",リスト!M41)</f>
        <v xml:space="preserve">  </v>
      </c>
      <c r="O36" s="20" t="str">
        <f>IF(リスト!O41="","",リスト!O41)</f>
        <v/>
      </c>
      <c r="P36" s="49" t="str">
        <f>IF(リスト!X41=0,"",リスト!X41)</f>
        <v/>
      </c>
      <c r="Q36" s="47" t="str">
        <f>IF(I36="","",IF('陸上２（参加者名簿）'!$CF$19="","",'陸上２（参加者名簿）'!$CF$19))</f>
        <v/>
      </c>
      <c r="R36" s="47" t="str">
        <f>IF('陸上２（参加者名簿）'!$CF$22="","",'陸上２（参加者名簿）'!$CF$22)</f>
        <v/>
      </c>
    </row>
    <row r="37" spans="1:18">
      <c r="A37" s="16"/>
      <c r="C37" s="18"/>
      <c r="H37" s="20">
        <v>36</v>
      </c>
      <c r="I37" s="20" t="str">
        <f>IF(リスト!K42="","",リスト!K42)</f>
        <v/>
      </c>
      <c r="J37" s="20" t="str">
        <f>IF(リスト!L42="","",リスト!L42)</f>
        <v>0  0</v>
      </c>
      <c r="K37" s="20" t="str">
        <f>IF(リスト!M42="","",リスト!M42)</f>
        <v xml:space="preserve">  </v>
      </c>
      <c r="O37" s="20" t="str">
        <f>IF(リスト!O42="","",リスト!O42)</f>
        <v/>
      </c>
      <c r="P37" s="49" t="str">
        <f>IF(リスト!X42=0,"",リスト!X42)</f>
        <v/>
      </c>
      <c r="Q37" s="47" t="str">
        <f>IF(I37="","",IF('陸上２（参加者名簿）'!$CF$19="","",'陸上２（参加者名簿）'!$CF$19))</f>
        <v/>
      </c>
      <c r="R37" s="47" t="str">
        <f>IF('陸上２（参加者名簿）'!$CF$22="","",'陸上２（参加者名簿）'!$CF$22)</f>
        <v/>
      </c>
    </row>
    <row r="38" spans="1:18">
      <c r="A38" s="16"/>
      <c r="C38" s="18"/>
      <c r="H38" s="20">
        <v>37</v>
      </c>
      <c r="I38" s="20" t="str">
        <f>IF(リスト!K43="","",リスト!K43)</f>
        <v/>
      </c>
      <c r="J38" s="20" t="str">
        <f>IF(リスト!L43="","",リスト!L43)</f>
        <v>0  0</v>
      </c>
      <c r="K38" s="20" t="str">
        <f>IF(リスト!M43="","",リスト!M43)</f>
        <v xml:space="preserve">  </v>
      </c>
      <c r="O38" s="20" t="str">
        <f>IF(リスト!O43="","",リスト!O43)</f>
        <v/>
      </c>
      <c r="P38" s="49" t="str">
        <f>IF(リスト!X43=0,"",リスト!X43)</f>
        <v/>
      </c>
      <c r="Q38" s="47" t="str">
        <f>IF(I38="","",IF('陸上２（参加者名簿）'!$CF$19="","",'陸上２（参加者名簿）'!$CF$19))</f>
        <v/>
      </c>
      <c r="R38" s="47" t="str">
        <f>IF('陸上２（参加者名簿）'!$CF$22="","",'陸上２（参加者名簿）'!$CF$22)</f>
        <v/>
      </c>
    </row>
    <row r="39" spans="1:18">
      <c r="A39" s="16"/>
      <c r="C39" s="18"/>
      <c r="H39" s="20">
        <v>38</v>
      </c>
      <c r="I39" s="20" t="str">
        <f>IF(リスト!K44="","",リスト!K44)</f>
        <v/>
      </c>
      <c r="J39" s="20" t="str">
        <f>IF(リスト!L44="","",リスト!L44)</f>
        <v>0  0</v>
      </c>
      <c r="K39" s="20" t="str">
        <f>IF(リスト!M44="","",リスト!M44)</f>
        <v xml:space="preserve">  </v>
      </c>
      <c r="O39" s="20" t="str">
        <f>IF(リスト!O44="","",リスト!O44)</f>
        <v/>
      </c>
      <c r="P39" s="49" t="str">
        <f>IF(リスト!X44=0,"",リスト!X44)</f>
        <v/>
      </c>
      <c r="Q39" s="47" t="str">
        <f>IF(I39="","",IF('陸上２（参加者名簿）'!$CF$19="","",'陸上２（参加者名簿）'!$CF$19))</f>
        <v/>
      </c>
      <c r="R39" s="47" t="str">
        <f>IF('陸上２（参加者名簿）'!$CF$22="","",'陸上２（参加者名簿）'!$CF$22)</f>
        <v/>
      </c>
    </row>
    <row r="40" spans="1:18">
      <c r="A40" s="16"/>
      <c r="C40" s="18"/>
      <c r="H40" s="20">
        <v>39</v>
      </c>
      <c r="I40" s="20" t="str">
        <f>IF(リスト!K45="","",リスト!K45)</f>
        <v/>
      </c>
      <c r="J40" s="20" t="str">
        <f>IF(リスト!L45="","",リスト!L45)</f>
        <v>0  0</v>
      </c>
      <c r="K40" s="20" t="str">
        <f>IF(リスト!M45="","",リスト!M45)</f>
        <v xml:space="preserve">  </v>
      </c>
      <c r="O40" s="20" t="str">
        <f>IF(リスト!O45="","",リスト!O45)</f>
        <v/>
      </c>
      <c r="P40" s="49" t="str">
        <f>IF(リスト!X45=0,"",リスト!X45)</f>
        <v/>
      </c>
      <c r="Q40" s="47" t="str">
        <f>IF(I40="","",IF('陸上２（参加者名簿）'!$CF$19="","",'陸上２（参加者名簿）'!$CF$19))</f>
        <v/>
      </c>
      <c r="R40" s="47" t="str">
        <f>IF('陸上２（参加者名簿）'!$CF$22="","",'陸上２（参加者名簿）'!$CF$22)</f>
        <v/>
      </c>
    </row>
    <row r="41" spans="1:18">
      <c r="A41" s="16"/>
      <c r="C41" s="18"/>
      <c r="H41" s="20">
        <v>40</v>
      </c>
      <c r="I41" s="20" t="str">
        <f>IF(リスト!K46="","",リスト!K46)</f>
        <v/>
      </c>
      <c r="J41" s="20" t="str">
        <f>IF(リスト!L46="","",リスト!L46)</f>
        <v>0  0</v>
      </c>
      <c r="K41" s="20" t="str">
        <f>IF(リスト!M46="","",リスト!M46)</f>
        <v xml:space="preserve">  </v>
      </c>
      <c r="O41" s="20" t="str">
        <f>IF(リスト!O46="","",リスト!O46)</f>
        <v/>
      </c>
      <c r="P41" s="49" t="str">
        <f>IF(リスト!X46=0,"",リスト!X46)</f>
        <v/>
      </c>
      <c r="Q41" s="47" t="str">
        <f>IF(I41="","",IF('陸上２（参加者名簿）'!$CF$19="","",'陸上２（参加者名簿）'!$CF$19))</f>
        <v/>
      </c>
      <c r="R41" s="47" t="str">
        <f>IF('陸上２（参加者名簿）'!$CF$22="","",'陸上２（参加者名簿）'!$CF$22)</f>
        <v/>
      </c>
    </row>
    <row r="42" spans="1:18">
      <c r="A42" s="16"/>
      <c r="C42" s="18"/>
      <c r="H42" s="20">
        <v>41</v>
      </c>
      <c r="I42" s="20" t="str">
        <f>IF(リスト!K47="","",リスト!K47)</f>
        <v/>
      </c>
      <c r="J42" s="20" t="str">
        <f>IF(リスト!L47="","",リスト!L47)</f>
        <v>0  0</v>
      </c>
      <c r="K42" s="20" t="str">
        <f>IF(リスト!M47="","",リスト!M47)</f>
        <v xml:space="preserve">  </v>
      </c>
      <c r="O42" s="20" t="str">
        <f>IF(リスト!O47="","",リスト!O47)</f>
        <v/>
      </c>
      <c r="P42" s="49" t="str">
        <f>IF(リスト!X47=0,"",リスト!X47)</f>
        <v/>
      </c>
      <c r="Q42" s="47" t="str">
        <f>IF(I42="","",IF('陸上２（参加者名簿）'!$CF$19="","",'陸上２（参加者名簿）'!$CF$19))</f>
        <v/>
      </c>
      <c r="R42" s="47" t="str">
        <f>IF('陸上２（参加者名簿）'!$CF$22="","",'陸上２（参加者名簿）'!$CF$22)</f>
        <v/>
      </c>
    </row>
    <row r="43" spans="1:18">
      <c r="A43" s="16"/>
      <c r="C43" s="18"/>
      <c r="H43" s="20">
        <v>42</v>
      </c>
      <c r="I43" s="20" t="str">
        <f>IF(リスト!K48="","",リスト!K48)</f>
        <v/>
      </c>
      <c r="J43" s="20" t="str">
        <f>IF(リスト!L48="","",リスト!L48)</f>
        <v>0  0</v>
      </c>
      <c r="K43" s="20" t="str">
        <f>IF(リスト!M48="","",リスト!M48)</f>
        <v xml:space="preserve">  </v>
      </c>
      <c r="O43" s="20" t="str">
        <f>IF(リスト!O48="","",リスト!O48)</f>
        <v/>
      </c>
      <c r="P43" s="49" t="str">
        <f>IF(リスト!X48=0,"",リスト!X48)</f>
        <v/>
      </c>
      <c r="Q43" s="47" t="str">
        <f>IF(I43="","",IF('陸上２（参加者名簿）'!$CF$19="","",'陸上２（参加者名簿）'!$CF$19))</f>
        <v/>
      </c>
      <c r="R43" s="47" t="str">
        <f>IF('陸上２（参加者名簿）'!$CF$22="","",'陸上２（参加者名簿）'!$CF$22)</f>
        <v/>
      </c>
    </row>
    <row r="44" spans="1:18">
      <c r="A44" s="16"/>
      <c r="C44" s="18"/>
      <c r="H44" s="20">
        <v>43</v>
      </c>
      <c r="I44" s="20" t="str">
        <f>IF(リスト!K49="","",リスト!K49)</f>
        <v/>
      </c>
      <c r="J44" s="20" t="str">
        <f>IF(リスト!L49="","",リスト!L49)</f>
        <v>0  0</v>
      </c>
      <c r="K44" s="20" t="str">
        <f>IF(リスト!M49="","",リスト!M49)</f>
        <v xml:space="preserve">  </v>
      </c>
      <c r="O44" s="20" t="str">
        <f>IF(リスト!O49="","",リスト!O49)</f>
        <v/>
      </c>
      <c r="P44" s="49" t="str">
        <f>IF(リスト!X49=0,"",リスト!X49)</f>
        <v/>
      </c>
      <c r="Q44" s="47" t="str">
        <f>IF(I44="","",IF('陸上２（参加者名簿）'!$CF$19="","",'陸上２（参加者名簿）'!$CF$19))</f>
        <v/>
      </c>
      <c r="R44" s="47" t="str">
        <f>IF('陸上２（参加者名簿）'!$CF$22="","",'陸上２（参加者名簿）'!$CF$22)</f>
        <v/>
      </c>
    </row>
    <row r="45" spans="1:18">
      <c r="A45" s="16"/>
      <c r="C45" s="18"/>
      <c r="H45" s="20">
        <v>44</v>
      </c>
      <c r="I45" s="20" t="str">
        <f>IF(リスト!K50="","",リスト!K50)</f>
        <v/>
      </c>
      <c r="J45" s="20" t="str">
        <f>IF(リスト!L50="","",リスト!L50)</f>
        <v>0  0</v>
      </c>
      <c r="K45" s="20" t="str">
        <f>IF(リスト!M50="","",リスト!M50)</f>
        <v xml:space="preserve">  </v>
      </c>
      <c r="O45" s="20" t="str">
        <f>IF(リスト!O50="","",リスト!O50)</f>
        <v/>
      </c>
      <c r="P45" s="49" t="str">
        <f>IF(リスト!X50=0,"",リスト!X50)</f>
        <v/>
      </c>
      <c r="Q45" s="47" t="str">
        <f>IF(I45="","",IF('陸上２（参加者名簿）'!$CF$19="","",'陸上２（参加者名簿）'!$CF$19))</f>
        <v/>
      </c>
      <c r="R45" s="47" t="str">
        <f>IF('陸上２（参加者名簿）'!$CF$22="","",'陸上２（参加者名簿）'!$CF$22)</f>
        <v/>
      </c>
    </row>
    <row r="46" spans="1:18">
      <c r="A46" s="16"/>
      <c r="C46" s="18"/>
      <c r="H46" s="20">
        <v>45</v>
      </c>
      <c r="I46" s="20" t="str">
        <f>IF(リスト!K51="","",リスト!K51)</f>
        <v/>
      </c>
      <c r="J46" s="20" t="str">
        <f>IF(リスト!L51="","",リスト!L51)</f>
        <v>0  0</v>
      </c>
      <c r="K46" s="20" t="str">
        <f>IF(リスト!M51="","",リスト!M51)</f>
        <v xml:space="preserve">  </v>
      </c>
      <c r="O46" s="20" t="str">
        <f>IF(リスト!O51="","",リスト!O51)</f>
        <v/>
      </c>
      <c r="P46" s="49" t="str">
        <f>IF(リスト!X51=0,"",リスト!X51)</f>
        <v/>
      </c>
      <c r="Q46" s="47" t="str">
        <f>IF(I46="","",IF('陸上２（参加者名簿）'!$CF$19="","",'陸上２（参加者名簿）'!$CF$19))</f>
        <v/>
      </c>
      <c r="R46" s="47" t="str">
        <f>IF('陸上２（参加者名簿）'!$CF$22="","",'陸上２（参加者名簿）'!$CF$22)</f>
        <v/>
      </c>
    </row>
    <row r="47" spans="1:18">
      <c r="A47" s="16"/>
      <c r="H47" s="20">
        <v>46</v>
      </c>
      <c r="I47" s="20" t="str">
        <f>IF(リスト!K52="","",リスト!K52)</f>
        <v/>
      </c>
      <c r="J47" s="20" t="str">
        <f>IF(リスト!L52="","",リスト!L52)</f>
        <v>0  0</v>
      </c>
      <c r="K47" s="20" t="str">
        <f>IF(リスト!M52="","",リスト!M52)</f>
        <v xml:space="preserve">  </v>
      </c>
      <c r="O47" s="20" t="str">
        <f>IF(リスト!O52="","",リスト!O52)</f>
        <v/>
      </c>
      <c r="P47" s="49" t="str">
        <f>IF(リスト!X52=0,"",リスト!X52)</f>
        <v/>
      </c>
      <c r="Q47" s="47" t="str">
        <f>IF(I47="","",IF('陸上２（参加者名簿）'!$CF$19="","",'陸上２（参加者名簿）'!$CF$19))</f>
        <v/>
      </c>
      <c r="R47" s="47" t="str">
        <f>IF('陸上２（参加者名簿）'!$CF$22="","",'陸上２（参加者名簿）'!$CF$22)</f>
        <v/>
      </c>
    </row>
    <row r="48" spans="1:18">
      <c r="A48" s="16"/>
      <c r="H48" s="20">
        <v>47</v>
      </c>
      <c r="I48" s="20" t="str">
        <f>IF(リスト!K53="","",リスト!K53)</f>
        <v/>
      </c>
      <c r="J48" s="20" t="str">
        <f>IF(リスト!L53="","",リスト!L53)</f>
        <v>0  0</v>
      </c>
      <c r="K48" s="20" t="str">
        <f>IF(リスト!M53="","",リスト!M53)</f>
        <v xml:space="preserve">  </v>
      </c>
      <c r="O48" s="20" t="str">
        <f>IF(リスト!O53="","",リスト!O53)</f>
        <v/>
      </c>
      <c r="P48" s="49" t="str">
        <f>IF(リスト!X53=0,"",リスト!X53)</f>
        <v/>
      </c>
      <c r="Q48" s="47" t="str">
        <f>IF(I48="","",IF('陸上２（参加者名簿）'!$CF$19="","",'陸上２（参加者名簿）'!$CF$19))</f>
        <v/>
      </c>
      <c r="R48" s="47" t="str">
        <f>IF('陸上２（参加者名簿）'!$CF$22="","",'陸上２（参加者名簿）'!$CF$22)</f>
        <v/>
      </c>
    </row>
    <row r="49" spans="1:18">
      <c r="A49" s="16"/>
      <c r="H49" s="20">
        <v>48</v>
      </c>
      <c r="I49" s="20" t="str">
        <f>IF(リスト!K54="","",リスト!K54)</f>
        <v/>
      </c>
      <c r="J49" s="20" t="str">
        <f>IF(リスト!L54="","",リスト!L54)</f>
        <v>0  0</v>
      </c>
      <c r="K49" s="20" t="str">
        <f>IF(リスト!M54="","",リスト!M54)</f>
        <v xml:space="preserve">  </v>
      </c>
      <c r="O49" s="20" t="str">
        <f>IF(リスト!O54="","",リスト!O54)</f>
        <v/>
      </c>
      <c r="P49" s="49" t="str">
        <f>IF(リスト!X54=0,"",リスト!X54)</f>
        <v/>
      </c>
      <c r="Q49" s="47" t="str">
        <f>IF(I49="","",IF('陸上２（参加者名簿）'!$CF$19="","",'陸上２（参加者名簿）'!$CF$19))</f>
        <v/>
      </c>
      <c r="R49" s="47" t="str">
        <f>IF('陸上２（参加者名簿）'!$CF$22="","",'陸上２（参加者名簿）'!$CF$22)</f>
        <v/>
      </c>
    </row>
    <row r="50" spans="1:18">
      <c r="A50" s="16"/>
      <c r="H50" s="20">
        <v>49</v>
      </c>
      <c r="I50" s="20" t="str">
        <f>IF(リスト!K55="","",リスト!K55)</f>
        <v/>
      </c>
      <c r="J50" s="20" t="str">
        <f>IF(リスト!L55="","",リスト!L55)</f>
        <v>0  0</v>
      </c>
      <c r="K50" s="20" t="str">
        <f>IF(リスト!M55="","",リスト!M55)</f>
        <v xml:space="preserve">  </v>
      </c>
      <c r="O50" s="20" t="str">
        <f>IF(リスト!O55="","",リスト!O55)</f>
        <v/>
      </c>
      <c r="P50" s="20" t="str">
        <f>IF(リスト!X55=0,"",リスト!X55)</f>
        <v/>
      </c>
      <c r="Q50" s="47" t="str">
        <f>IF(I50="","",IF('陸上２（参加者名簿）'!$CF$19="","",'陸上２（参加者名簿）'!$CF$19))</f>
        <v/>
      </c>
      <c r="R50" s="20" t="str">
        <f>IF('陸上２（参加者名簿）'!$CF$22="","",'陸上２（参加者名簿）'!$CF$22)</f>
        <v/>
      </c>
    </row>
    <row r="51" spans="1:18">
      <c r="A51" s="16"/>
      <c r="H51" s="20">
        <v>50</v>
      </c>
      <c r="I51" s="20" t="str">
        <f>IF(リスト!K56="","",リスト!K56)</f>
        <v/>
      </c>
      <c r="J51" s="20" t="str">
        <f>IF(リスト!L56="","",リスト!L56)</f>
        <v>0  0</v>
      </c>
      <c r="K51" s="20" t="str">
        <f>IF(リスト!M56="","",リスト!M56)</f>
        <v xml:space="preserve">  </v>
      </c>
      <c r="O51" s="20" t="str">
        <f>IF(リスト!O56="","",リスト!O56)</f>
        <v/>
      </c>
      <c r="P51" s="20" t="str">
        <f>IF(リスト!X56=0,"",リスト!X56)</f>
        <v/>
      </c>
      <c r="Q51" s="47" t="str">
        <f>IF(I51="","",IF('陸上２（参加者名簿）'!$CF$19="","",'陸上２（参加者名簿）'!$CF$19))</f>
        <v/>
      </c>
      <c r="R51" s="20" t="str">
        <f>IF('陸上２（参加者名簿）'!$CF$22="","",'陸上２（参加者名簿）'!$CF$22)</f>
        <v/>
      </c>
    </row>
    <row r="52" spans="1:18">
      <c r="A52" s="16"/>
      <c r="H52" s="20">
        <v>51</v>
      </c>
      <c r="I52" s="20" t="str">
        <f>IF(リスト!K57="","",リスト!K57)</f>
        <v/>
      </c>
      <c r="J52" s="20" t="str">
        <f>IF(リスト!L57="","",リスト!L57)</f>
        <v>0  0</v>
      </c>
      <c r="K52" s="20" t="str">
        <f>IF(リスト!M57="","",リスト!M57)</f>
        <v xml:space="preserve">  </v>
      </c>
      <c r="O52" s="20" t="str">
        <f>IF(リスト!O57="","",リスト!O57)</f>
        <v/>
      </c>
      <c r="P52" s="20" t="str">
        <f>IF(リスト!X57=0,"",リスト!X57)</f>
        <v/>
      </c>
      <c r="Q52" s="47" t="str">
        <f>IF(I52="","",IF('陸上２（参加者名簿）'!$CF$19="","",'陸上２（参加者名簿）'!$CF$19))</f>
        <v/>
      </c>
      <c r="R52" s="20" t="str">
        <f>IF('陸上２（参加者名簿）'!$CF$22="","",'陸上２（参加者名簿）'!$CF$22)</f>
        <v/>
      </c>
    </row>
    <row r="53" spans="1:18">
      <c r="A53" s="16"/>
      <c r="H53" s="20">
        <v>52</v>
      </c>
      <c r="I53" s="20" t="str">
        <f>IF(リスト!K58="","",リスト!K58)</f>
        <v/>
      </c>
      <c r="J53" s="20" t="str">
        <f>IF(リスト!L58="","",リスト!L58)</f>
        <v>0  0</v>
      </c>
      <c r="K53" s="20" t="str">
        <f>IF(リスト!M58="","",リスト!M58)</f>
        <v xml:space="preserve">  </v>
      </c>
      <c r="O53" s="20" t="str">
        <f>IF(リスト!O58="","",リスト!O58)</f>
        <v/>
      </c>
      <c r="P53" s="20" t="str">
        <f>IF(リスト!X58=0,"",リスト!X58)</f>
        <v/>
      </c>
      <c r="Q53" s="47" t="str">
        <f>IF(I53="","",IF('陸上２（参加者名簿）'!$CF$19="","",'陸上２（参加者名簿）'!$CF$19))</f>
        <v/>
      </c>
      <c r="R53" s="20" t="str">
        <f>IF('陸上２（参加者名簿）'!$CF$22="","",'陸上２（参加者名簿）'!$CF$22)</f>
        <v/>
      </c>
    </row>
    <row r="54" spans="1:18">
      <c r="A54" s="16"/>
      <c r="H54" s="20">
        <v>53</v>
      </c>
      <c r="I54" s="20" t="str">
        <f>IF(リスト!K59="","",リスト!K59)</f>
        <v/>
      </c>
      <c r="J54" s="20" t="str">
        <f>IF(リスト!L59="","",リスト!L59)</f>
        <v>0  0</v>
      </c>
      <c r="K54" s="20" t="str">
        <f>IF(リスト!M59="","",リスト!M59)</f>
        <v xml:space="preserve">  </v>
      </c>
      <c r="O54" s="20" t="str">
        <f>IF(リスト!O59="","",リスト!O59)</f>
        <v/>
      </c>
      <c r="P54" s="20" t="str">
        <f>IF(リスト!X59=0,"",リスト!X59)</f>
        <v/>
      </c>
      <c r="Q54" s="47" t="str">
        <f>IF(I54="","",IF('陸上２（参加者名簿）'!$CF$19="","",'陸上２（参加者名簿）'!$CF$19))</f>
        <v/>
      </c>
      <c r="R54" s="20" t="str">
        <f>IF('陸上２（参加者名簿）'!$CF$22="","",'陸上２（参加者名簿）'!$CF$22)</f>
        <v/>
      </c>
    </row>
    <row r="55" spans="1:18">
      <c r="A55" s="16"/>
      <c r="H55" s="20">
        <v>54</v>
      </c>
      <c r="I55" s="20" t="str">
        <f>IF(リスト!K60="","",リスト!K60)</f>
        <v/>
      </c>
      <c r="J55" s="20" t="str">
        <f>IF(リスト!L60="","",リスト!L60)</f>
        <v>0  0</v>
      </c>
      <c r="K55" s="20" t="str">
        <f>IF(リスト!M60="","",リスト!M60)</f>
        <v xml:space="preserve">  </v>
      </c>
      <c r="O55" s="20" t="str">
        <f>IF(リスト!O60="","",リスト!O60)</f>
        <v/>
      </c>
      <c r="P55" s="20" t="str">
        <f>IF(リスト!X60=0,"",リスト!X60)</f>
        <v/>
      </c>
      <c r="Q55" s="47" t="str">
        <f>IF(I55="","",IF('陸上２（参加者名簿）'!$CF$19="","",'陸上２（参加者名簿）'!$CF$19))</f>
        <v/>
      </c>
      <c r="R55" s="20" t="str">
        <f>IF('陸上２（参加者名簿）'!$CF$22="","",'陸上２（参加者名簿）'!$CF$22)</f>
        <v/>
      </c>
    </row>
    <row r="56" spans="1:18">
      <c r="A56" s="16"/>
      <c r="H56" s="20">
        <v>55</v>
      </c>
      <c r="I56" s="20" t="str">
        <f>IF(リスト!K61="","",リスト!K61)</f>
        <v/>
      </c>
      <c r="J56" s="20" t="str">
        <f>IF(リスト!L61="","",リスト!L61)</f>
        <v>0  0</v>
      </c>
      <c r="K56" s="20" t="str">
        <f>IF(リスト!M61="","",リスト!M61)</f>
        <v xml:space="preserve">  </v>
      </c>
      <c r="O56" s="20" t="str">
        <f>IF(リスト!O61="","",リスト!O61)</f>
        <v/>
      </c>
      <c r="P56" s="20" t="str">
        <f>IF(リスト!X61=0,"",リスト!X61)</f>
        <v/>
      </c>
      <c r="Q56" s="47" t="str">
        <f>IF(I56="","",IF('陸上２（参加者名簿）'!$CF$19="","",'陸上２（参加者名簿）'!$CF$19))</f>
        <v/>
      </c>
      <c r="R56" s="20" t="str">
        <f>IF('陸上２（参加者名簿）'!$CF$22="","",'陸上２（参加者名簿）'!$CF$22)</f>
        <v/>
      </c>
    </row>
    <row r="57" spans="1:18">
      <c r="A57" s="16"/>
      <c r="H57" s="20">
        <v>56</v>
      </c>
      <c r="I57" s="20" t="str">
        <f>IF(リスト!K62="","",リスト!K62)</f>
        <v/>
      </c>
      <c r="J57" s="20" t="str">
        <f>IF(リスト!L62="","",リスト!L62)</f>
        <v>0  0</v>
      </c>
      <c r="K57" s="20" t="str">
        <f>IF(リスト!M62="","",リスト!M62)</f>
        <v xml:space="preserve">  </v>
      </c>
      <c r="O57" s="20" t="str">
        <f>IF(リスト!O62="","",リスト!O62)</f>
        <v/>
      </c>
      <c r="P57" s="20" t="str">
        <f>IF(リスト!X62=0,"",リスト!X62)</f>
        <v/>
      </c>
      <c r="Q57" s="47" t="str">
        <f>IF(I57="","",IF('陸上２（参加者名簿）'!$CF$19="","",'陸上２（参加者名簿）'!$CF$19))</f>
        <v/>
      </c>
      <c r="R57" s="20" t="str">
        <f>IF('陸上２（参加者名簿）'!$CF$22="","",'陸上２（参加者名簿）'!$CF$22)</f>
        <v/>
      </c>
    </row>
    <row r="58" spans="1:18">
      <c r="A58" s="16"/>
      <c r="H58" s="20">
        <v>57</v>
      </c>
      <c r="I58" s="20" t="str">
        <f>IF(リスト!K63="","",リスト!K63)</f>
        <v/>
      </c>
      <c r="J58" s="20" t="str">
        <f>IF(リスト!L63="","",リスト!L63)</f>
        <v>0  0</v>
      </c>
      <c r="K58" s="20" t="str">
        <f>IF(リスト!M63="","",リスト!M63)</f>
        <v xml:space="preserve">  </v>
      </c>
      <c r="O58" s="20" t="str">
        <f>IF(リスト!O63="","",リスト!O63)</f>
        <v/>
      </c>
      <c r="P58" s="20" t="str">
        <f>IF(リスト!X63=0,"",リスト!X63)</f>
        <v/>
      </c>
      <c r="Q58" s="47" t="str">
        <f>IF(I58="","",IF('陸上２（参加者名簿）'!$CF$19="","",'陸上２（参加者名簿）'!$CF$19))</f>
        <v/>
      </c>
      <c r="R58" s="20" t="str">
        <f>IF('陸上２（参加者名簿）'!$CF$22="","",'陸上２（参加者名簿）'!$CF$22)</f>
        <v/>
      </c>
    </row>
    <row r="59" spans="1:18">
      <c r="A59" s="16"/>
      <c r="H59" s="20">
        <v>58</v>
      </c>
      <c r="I59" s="20" t="str">
        <f>IF(リスト!K64="","",リスト!K64)</f>
        <v/>
      </c>
      <c r="J59" s="20" t="str">
        <f>IF(リスト!L64="","",リスト!L64)</f>
        <v>0  0</v>
      </c>
      <c r="K59" s="20" t="str">
        <f>IF(リスト!M64="","",リスト!M64)</f>
        <v xml:space="preserve">  </v>
      </c>
      <c r="O59" s="20" t="str">
        <f>IF(リスト!O64="","",リスト!O64)</f>
        <v/>
      </c>
      <c r="P59" s="20" t="str">
        <f>IF(リスト!X64=0,"",リスト!X64)</f>
        <v/>
      </c>
      <c r="Q59" s="47" t="str">
        <f>IF(I59="","",IF('陸上２（参加者名簿）'!$CF$19="","",'陸上２（参加者名簿）'!$CF$19))</f>
        <v/>
      </c>
      <c r="R59" s="20" t="str">
        <f>IF('陸上２（参加者名簿）'!$CF$22="","",'陸上２（参加者名簿）'!$CF$22)</f>
        <v/>
      </c>
    </row>
    <row r="60" spans="1:18">
      <c r="A60" s="16"/>
      <c r="H60" s="20">
        <v>59</v>
      </c>
      <c r="I60" s="20" t="str">
        <f>IF(リスト!K65="","",リスト!K65)</f>
        <v/>
      </c>
      <c r="J60" s="20" t="str">
        <f>IF(リスト!L65="","",リスト!L65)</f>
        <v>0  0</v>
      </c>
      <c r="K60" s="20" t="str">
        <f>IF(リスト!M65="","",リスト!M65)</f>
        <v xml:space="preserve">  </v>
      </c>
      <c r="O60" s="20" t="str">
        <f>IF(リスト!O65="","",リスト!O65)</f>
        <v/>
      </c>
      <c r="P60" s="20" t="str">
        <f>IF(リスト!X65=0,"",リスト!X65)</f>
        <v/>
      </c>
      <c r="Q60" s="47" t="str">
        <f>IF(I60="","",IF('陸上２（参加者名簿）'!$CF$19="","",'陸上２（参加者名簿）'!$CF$19))</f>
        <v/>
      </c>
      <c r="R60" s="20" t="str">
        <f>IF('陸上２（参加者名簿）'!$CF$22="","",'陸上２（参加者名簿）'!$CF$22)</f>
        <v/>
      </c>
    </row>
    <row r="61" spans="1:18">
      <c r="A61" s="16"/>
      <c r="H61" s="20">
        <v>60</v>
      </c>
      <c r="I61" s="20" t="str">
        <f>IF(リスト!K66="","",リスト!K66)</f>
        <v/>
      </c>
      <c r="J61" s="20" t="str">
        <f>IF(リスト!L66="","",リスト!L66)</f>
        <v>0  0</v>
      </c>
      <c r="K61" s="20" t="str">
        <f>IF(リスト!M66="","",リスト!M66)</f>
        <v xml:space="preserve">  </v>
      </c>
      <c r="O61" s="20" t="str">
        <f>IF(リスト!O66="","",リスト!O66)</f>
        <v/>
      </c>
      <c r="P61" s="20" t="str">
        <f>IF(リスト!X66=0,"",リスト!X66)</f>
        <v/>
      </c>
      <c r="Q61" s="47" t="str">
        <f>IF(I61="","",IF('陸上２（参加者名簿）'!$CF$19="","",'陸上２（参加者名簿）'!$CF$19))</f>
        <v/>
      </c>
      <c r="R61" s="20" t="str">
        <f>IF('陸上２（参加者名簿）'!$CF$22="","",'陸上２（参加者名簿）'!$CF$22)</f>
        <v/>
      </c>
    </row>
    <row r="62" spans="1:18">
      <c r="A62" s="16"/>
      <c r="H62" s="20">
        <v>61</v>
      </c>
      <c r="I62" s="20" t="str">
        <f>IF(リスト!K67="","",リスト!K67)</f>
        <v/>
      </c>
      <c r="J62" s="20" t="str">
        <f>IF(リスト!L67="","",リスト!L67)</f>
        <v>0  0</v>
      </c>
      <c r="K62" s="20" t="str">
        <f>IF(リスト!M67="","",リスト!M67)</f>
        <v xml:space="preserve">  </v>
      </c>
      <c r="O62" s="20" t="str">
        <f>IF(リスト!O67="","",リスト!O67)</f>
        <v/>
      </c>
      <c r="P62" s="20" t="str">
        <f>IF(リスト!X67=0,"",リスト!X67)</f>
        <v/>
      </c>
      <c r="Q62" s="47" t="str">
        <f>IF(I62="","",IF('陸上２（参加者名簿）'!$CF$19="","",'陸上２（参加者名簿）'!$CF$19))</f>
        <v/>
      </c>
      <c r="R62" s="20" t="str">
        <f>IF('陸上２（参加者名簿）'!$CF$22="","",'陸上２（参加者名簿）'!$CF$22)</f>
        <v/>
      </c>
    </row>
    <row r="63" spans="1:18">
      <c r="A63" s="16"/>
      <c r="H63" s="20">
        <v>62</v>
      </c>
      <c r="I63" s="20" t="str">
        <f>IF(リスト!K68="","",リスト!K68)</f>
        <v/>
      </c>
      <c r="J63" s="20" t="str">
        <f>IF(リスト!L68="","",リスト!L68)</f>
        <v>0  0</v>
      </c>
      <c r="K63" s="20" t="str">
        <f>IF(リスト!M68="","",リスト!M68)</f>
        <v xml:space="preserve">  </v>
      </c>
      <c r="O63" s="20" t="str">
        <f>IF(リスト!O68="","",リスト!O68)</f>
        <v/>
      </c>
      <c r="P63" s="20" t="str">
        <f>IF(リスト!X68=0,"",リスト!X68)</f>
        <v/>
      </c>
      <c r="Q63" s="47" t="str">
        <f>IF(I63="","",IF('陸上２（参加者名簿）'!$CF$19="","",'陸上２（参加者名簿）'!$CF$19))</f>
        <v/>
      </c>
      <c r="R63" s="20" t="str">
        <f>IF('陸上２（参加者名簿）'!$CF$22="","",'陸上２（参加者名簿）'!$CF$22)</f>
        <v/>
      </c>
    </row>
    <row r="64" spans="1:18">
      <c r="A64" s="16"/>
      <c r="H64" s="20">
        <v>63</v>
      </c>
      <c r="I64" s="20" t="str">
        <f>IF(リスト!K69="","",リスト!K69)</f>
        <v/>
      </c>
      <c r="J64" s="20" t="str">
        <f>IF(リスト!L69="","",リスト!L69)</f>
        <v>0  0</v>
      </c>
      <c r="K64" s="20" t="str">
        <f>IF(リスト!M69="","",リスト!M69)</f>
        <v xml:space="preserve">  </v>
      </c>
      <c r="O64" s="20" t="str">
        <f>IF(リスト!O69="","",リスト!O69)</f>
        <v/>
      </c>
      <c r="P64" s="20" t="str">
        <f>IF(リスト!X69=0,"",リスト!X69)</f>
        <v/>
      </c>
      <c r="Q64" s="47" t="str">
        <f>IF(I64="","",IF('陸上２（参加者名簿）'!$CF$19="","",'陸上２（参加者名簿）'!$CF$19))</f>
        <v/>
      </c>
      <c r="R64" s="20" t="str">
        <f>IF('陸上２（参加者名簿）'!$CF$22="","",'陸上２（参加者名簿）'!$CF$22)</f>
        <v/>
      </c>
    </row>
    <row r="65" spans="1:18">
      <c r="A65" s="16"/>
      <c r="H65" s="20">
        <v>64</v>
      </c>
      <c r="I65" s="20" t="str">
        <f>IF(リスト!K70="","",リスト!K70)</f>
        <v/>
      </c>
      <c r="J65" s="20" t="str">
        <f>IF(リスト!L70="","",リスト!L70)</f>
        <v>0  0</v>
      </c>
      <c r="K65" s="20" t="str">
        <f>IF(リスト!M70="","",リスト!M70)</f>
        <v xml:space="preserve">  </v>
      </c>
      <c r="O65" s="20" t="str">
        <f>IF(リスト!O70="","",リスト!O70)</f>
        <v/>
      </c>
      <c r="P65" s="20" t="str">
        <f>IF(リスト!X70=0,"",リスト!X70)</f>
        <v/>
      </c>
      <c r="Q65" s="47" t="str">
        <f>IF(I65="","",IF('陸上２（参加者名簿）'!$CF$19="","",'陸上２（参加者名簿）'!$CF$19))</f>
        <v/>
      </c>
      <c r="R65" s="20" t="str">
        <f>IF('陸上２（参加者名簿）'!$CF$22="","",'陸上２（参加者名簿）'!$CF$22)</f>
        <v/>
      </c>
    </row>
    <row r="66" spans="1:18">
      <c r="A66" s="16"/>
      <c r="H66" s="20">
        <v>65</v>
      </c>
      <c r="I66" s="20" t="str">
        <f>IF(リスト!K71="","",リスト!K71)</f>
        <v/>
      </c>
      <c r="J66" s="20" t="str">
        <f>IF(リスト!L71="","",リスト!L71)</f>
        <v>0  0</v>
      </c>
      <c r="K66" s="20" t="str">
        <f>IF(リスト!M71="","",リスト!M71)</f>
        <v xml:space="preserve">  </v>
      </c>
      <c r="O66" s="20" t="str">
        <f>IF(リスト!O71="","",リスト!O71)</f>
        <v/>
      </c>
      <c r="P66" s="20" t="str">
        <f>IF(リスト!X71=0,"",リスト!X71)</f>
        <v/>
      </c>
      <c r="Q66" s="47" t="str">
        <f>IF(I66="","",IF('陸上２（参加者名簿）'!$CF$19="","",'陸上２（参加者名簿）'!$CF$19))</f>
        <v/>
      </c>
      <c r="R66" s="20" t="str">
        <f>IF('陸上２（参加者名簿）'!$CF$22="","",'陸上２（参加者名簿）'!$CF$22)</f>
        <v/>
      </c>
    </row>
    <row r="67" spans="1:18">
      <c r="A67" s="16"/>
      <c r="H67" s="20">
        <v>66</v>
      </c>
      <c r="I67" s="20" t="str">
        <f>IF(リスト!K72="","",リスト!K72)</f>
        <v/>
      </c>
      <c r="J67" s="20" t="str">
        <f>IF(リスト!L72="","",リスト!L72)</f>
        <v>0  0</v>
      </c>
      <c r="K67" s="20" t="str">
        <f>IF(リスト!M72="","",リスト!M72)</f>
        <v xml:space="preserve">  </v>
      </c>
      <c r="O67" s="20" t="str">
        <f>IF(リスト!O72="","",リスト!O72)</f>
        <v/>
      </c>
      <c r="P67" s="20" t="str">
        <f>IF(リスト!X72=0,"",リスト!X72)</f>
        <v/>
      </c>
      <c r="Q67" s="47" t="str">
        <f>IF(I67="","",IF('陸上２（参加者名簿）'!$CF$19="","",'陸上２（参加者名簿）'!$CF$19))</f>
        <v/>
      </c>
      <c r="R67" s="20" t="str">
        <f>IF('陸上２（参加者名簿）'!$CF$22="","",'陸上２（参加者名簿）'!$CF$22)</f>
        <v/>
      </c>
    </row>
    <row r="68" spans="1:18">
      <c r="A68" s="16"/>
      <c r="H68" s="20">
        <v>67</v>
      </c>
      <c r="I68" s="20" t="str">
        <f>IF(リスト!K73="","",リスト!K73)</f>
        <v/>
      </c>
      <c r="J68" s="20" t="str">
        <f>IF(リスト!L73="","",リスト!L73)</f>
        <v>0  0</v>
      </c>
      <c r="K68" s="20" t="str">
        <f>IF(リスト!M73="","",リスト!M73)</f>
        <v xml:space="preserve">  </v>
      </c>
      <c r="O68" s="20" t="str">
        <f>IF(リスト!O73="","",リスト!O73)</f>
        <v/>
      </c>
      <c r="P68" s="20" t="str">
        <f>IF(リスト!X73=0,"",リスト!X73)</f>
        <v/>
      </c>
      <c r="Q68" s="47" t="str">
        <f>IF(I68="","",IF('陸上２（参加者名簿）'!$CF$19="","",'陸上２（参加者名簿）'!$CF$19))</f>
        <v/>
      </c>
      <c r="R68" s="20" t="str">
        <f>IF('陸上２（参加者名簿）'!$CF$22="","",'陸上２（参加者名簿）'!$CF$22)</f>
        <v/>
      </c>
    </row>
    <row r="69" spans="1:18">
      <c r="A69" s="16"/>
      <c r="H69" s="20">
        <v>68</v>
      </c>
      <c r="I69" s="20" t="str">
        <f>IF(リスト!K74="","",リスト!K74)</f>
        <v/>
      </c>
      <c r="J69" s="20" t="str">
        <f>IF(リスト!L74="","",リスト!L74)</f>
        <v>0  0</v>
      </c>
      <c r="K69" s="20" t="str">
        <f>IF(リスト!M74="","",リスト!M74)</f>
        <v xml:space="preserve">  </v>
      </c>
      <c r="O69" s="20" t="str">
        <f>IF(リスト!O74="","",リスト!O74)</f>
        <v/>
      </c>
      <c r="P69" s="20" t="str">
        <f>IF(リスト!X74=0,"",リスト!X74)</f>
        <v/>
      </c>
      <c r="Q69" s="47" t="str">
        <f>IF(I69="","",IF('陸上２（参加者名簿）'!$CF$19="","",'陸上２（参加者名簿）'!$CF$19))</f>
        <v/>
      </c>
      <c r="R69" s="20" t="str">
        <f>IF('陸上２（参加者名簿）'!$CF$22="","",'陸上２（参加者名簿）'!$CF$22)</f>
        <v/>
      </c>
    </row>
    <row r="70" spans="1:18">
      <c r="A70" s="16"/>
      <c r="H70" s="20">
        <v>69</v>
      </c>
      <c r="I70" s="20" t="str">
        <f>IF(リスト!K75="","",リスト!K75)</f>
        <v/>
      </c>
      <c r="J70" s="20" t="str">
        <f>IF(リスト!L75="","",リスト!L75)</f>
        <v>0  0</v>
      </c>
      <c r="K70" s="20" t="str">
        <f>IF(リスト!M75="","",リスト!M75)</f>
        <v xml:space="preserve">  </v>
      </c>
      <c r="O70" s="20" t="str">
        <f>IF(リスト!O75="","",リスト!O75)</f>
        <v/>
      </c>
      <c r="P70" s="20" t="str">
        <f>IF(リスト!X75=0,"",リスト!X75)</f>
        <v/>
      </c>
      <c r="Q70" s="47" t="str">
        <f>IF(I70="","",IF('陸上２（参加者名簿）'!$CF$19="","",'陸上２（参加者名簿）'!$CF$19))</f>
        <v/>
      </c>
      <c r="R70" s="20" t="str">
        <f>IF('陸上２（参加者名簿）'!$CF$22="","",'陸上２（参加者名簿）'!$CF$22)</f>
        <v/>
      </c>
    </row>
    <row r="71" spans="1:18">
      <c r="A71" s="16"/>
      <c r="H71" s="20">
        <v>70</v>
      </c>
      <c r="I71" s="20" t="str">
        <f>IF(リスト!K76="","",リスト!K76)</f>
        <v/>
      </c>
      <c r="J71" s="20" t="str">
        <f>IF(リスト!L76="","",リスト!L76)</f>
        <v>0  0</v>
      </c>
      <c r="K71" s="20" t="str">
        <f>IF(リスト!M76="","",リスト!M76)</f>
        <v xml:space="preserve">  </v>
      </c>
      <c r="O71" s="20" t="str">
        <f>IF(リスト!O76="","",リスト!O76)</f>
        <v/>
      </c>
      <c r="P71" s="20" t="str">
        <f>IF(リスト!X76=0,"",リスト!X76)</f>
        <v/>
      </c>
      <c r="Q71" s="47" t="str">
        <f>IF(I71="","",IF('陸上２（参加者名簿）'!$CF$19="","",'陸上２（参加者名簿）'!$CF$19))</f>
        <v/>
      </c>
      <c r="R71" s="20" t="str">
        <f>IF('陸上２（参加者名簿）'!$CF$22="","",'陸上２（参加者名簿）'!$CF$22)</f>
        <v/>
      </c>
    </row>
    <row r="72" spans="1:18">
      <c r="A72" s="16"/>
      <c r="H72" s="20">
        <v>71</v>
      </c>
      <c r="I72" s="20" t="str">
        <f>IF(リスト!K77="","",リスト!K77)</f>
        <v/>
      </c>
      <c r="J72" s="20" t="str">
        <f>IF(リスト!L77="","",リスト!L77)</f>
        <v>0  0</v>
      </c>
      <c r="K72" s="20" t="str">
        <f>IF(リスト!M77="","",リスト!M77)</f>
        <v xml:space="preserve">  </v>
      </c>
      <c r="O72" s="20" t="str">
        <f>IF(リスト!O77="","",リスト!O77)</f>
        <v/>
      </c>
      <c r="P72" s="20" t="str">
        <f>IF(リスト!X77=0,"",リスト!X77)</f>
        <v/>
      </c>
      <c r="Q72" s="47" t="str">
        <f>IF(I72="","",IF('陸上２（参加者名簿）'!$CF$19="","",'陸上２（参加者名簿）'!$CF$19))</f>
        <v/>
      </c>
      <c r="R72" s="20" t="str">
        <f>IF('陸上２（参加者名簿）'!$CF$22="","",'陸上２（参加者名簿）'!$CF$22)</f>
        <v/>
      </c>
    </row>
    <row r="73" spans="1:18">
      <c r="A73" s="16"/>
      <c r="H73" s="20">
        <v>72</v>
      </c>
      <c r="I73" s="20" t="str">
        <f>IF(リスト!K78="","",リスト!K78)</f>
        <v/>
      </c>
      <c r="J73" s="20" t="str">
        <f>IF(リスト!L78="","",リスト!L78)</f>
        <v>0  0</v>
      </c>
      <c r="K73" s="20" t="str">
        <f>IF(リスト!M78="","",リスト!M78)</f>
        <v xml:space="preserve">  </v>
      </c>
      <c r="O73" s="20" t="str">
        <f>IF(リスト!O78="","",リスト!O78)</f>
        <v/>
      </c>
      <c r="P73" s="20" t="str">
        <f>IF(リスト!X78=0,"",リスト!X78)</f>
        <v/>
      </c>
      <c r="Q73" s="47" t="str">
        <f>IF(I73="","",IF('陸上２（参加者名簿）'!$CF$19="","",'陸上２（参加者名簿）'!$CF$19))</f>
        <v/>
      </c>
      <c r="R73" s="20" t="str">
        <f>IF('陸上２（参加者名簿）'!$CF$22="","",'陸上２（参加者名簿）'!$CF$22)</f>
        <v/>
      </c>
    </row>
    <row r="74" spans="1:18">
      <c r="A74" s="16"/>
    </row>
    <row r="75" spans="1:18">
      <c r="A75" s="16"/>
    </row>
    <row r="76" spans="1:18">
      <c r="A76" s="16"/>
    </row>
    <row r="77" spans="1:18">
      <c r="A77" s="16"/>
    </row>
    <row r="78" spans="1:18">
      <c r="A78" s="16"/>
    </row>
    <row r="79" spans="1:18">
      <c r="A79" s="16"/>
    </row>
    <row r="80" spans="1:18">
      <c r="A80" s="16"/>
    </row>
    <row r="81" spans="1:1">
      <c r="A81" s="16"/>
    </row>
    <row r="82" spans="1:1">
      <c r="A82" s="16"/>
    </row>
    <row r="83" spans="1:1">
      <c r="A83" s="16"/>
    </row>
    <row r="84" spans="1:1">
      <c r="A84" s="16"/>
    </row>
    <row r="85" spans="1:1">
      <c r="A85" s="16"/>
    </row>
    <row r="86" spans="1:1">
      <c r="A86" s="16"/>
    </row>
    <row r="87" spans="1:1">
      <c r="A87" s="16"/>
    </row>
    <row r="88" spans="1:1">
      <c r="A88" s="16"/>
    </row>
    <row r="89" spans="1:1">
      <c r="A89" s="16"/>
    </row>
    <row r="90" spans="1:1">
      <c r="A90" s="16"/>
    </row>
    <row r="91" spans="1:1">
      <c r="A91" s="16"/>
    </row>
    <row r="92" spans="1:1">
      <c r="A92" s="16"/>
    </row>
    <row r="93" spans="1:1">
      <c r="A93" s="16"/>
    </row>
    <row r="94" spans="1:1">
      <c r="A94" s="16"/>
    </row>
    <row r="95" spans="1:1">
      <c r="A95" s="16"/>
    </row>
    <row r="96" spans="1:1">
      <c r="A96" s="16"/>
    </row>
    <row r="97" spans="1:1">
      <c r="A97" s="16"/>
    </row>
    <row r="98" spans="1:1">
      <c r="A98" s="16"/>
    </row>
    <row r="99" spans="1:1">
      <c r="A99" s="16"/>
    </row>
  </sheetData>
  <sheetProtection algorithmName="SHA-512" hashValue="h+2j4C7VCeU5vTXo/VPFw/SoZ5d2xX/WwB0rdjlfB+lVZtwhFapDIyQAwDJLbCv8Cw7Hx+qI4ijccr6HiYN0jQ==" saltValue="ZjbXhMrYvJnmdNHeMzprTA==" spinCount="100000" sheet="1" objects="1" scenarios="1"/>
  <phoneticPr fontId="20"/>
  <pageMargins left="0.7" right="0.7" top="0.75" bottom="0.75" header="0.3" footer="0.3"/>
  <pageSetup paperSize="9" orientation="portrait" horizontalDpi="0" verticalDpi="0" r:id="rId1"/>
  <ignoredErrors>
    <ignoredError sqref="I2" unlocked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F81"/>
  <sheetViews>
    <sheetView topLeftCell="Q1" workbookViewId="0">
      <selection activeCell="AK7" sqref="AK7"/>
    </sheetView>
  </sheetViews>
  <sheetFormatPr defaultRowHeight="11.25"/>
  <cols>
    <col min="1" max="1" width="2.5" customWidth="1"/>
    <col min="3" max="3" width="2.09765625" customWidth="1"/>
    <col min="4" max="4" width="4.8984375" customWidth="1"/>
    <col min="5" max="5" width="2.09765625" customWidth="1"/>
    <col min="7" max="7" width="2.09765625" customWidth="1"/>
    <col min="8" max="8" width="6.8984375" customWidth="1"/>
    <col min="9" max="9" width="2.09765625" customWidth="1"/>
    <col min="10" max="13" width="8.296875" style="1" customWidth="1"/>
    <col min="14" max="14" width="2.8984375" style="1" customWidth="1"/>
    <col min="15" max="15" width="6.19921875" style="1" customWidth="1"/>
    <col min="16" max="16" width="5.09765625" style="1" customWidth="1"/>
    <col min="17" max="17" width="6.296875" style="1" customWidth="1"/>
    <col min="18" max="18" width="6.19921875" style="1" customWidth="1"/>
    <col min="19" max="19" width="4.69921875" style="1" customWidth="1"/>
    <col min="20" max="20" width="6.796875" style="1" customWidth="1"/>
    <col min="21" max="21" width="5" style="1" customWidth="1"/>
    <col min="22" max="22" width="12.796875" style="1" customWidth="1"/>
    <col min="23" max="23" width="8.296875" style="1" customWidth="1"/>
    <col min="24" max="24" width="4.19921875" style="1" customWidth="1"/>
    <col min="25" max="25" width="6.59765625" style="1" customWidth="1"/>
    <col min="26" max="26" width="1.3984375" style="1" customWidth="1"/>
    <col min="27" max="27" width="6.59765625" style="1" customWidth="1"/>
    <col min="28" max="28" width="3.69921875" style="1" customWidth="1"/>
    <col min="29" max="29" width="8.296875" style="1" customWidth="1"/>
    <col min="30" max="30" width="1.59765625" style="1" customWidth="1"/>
    <col min="31" max="31" width="8.296875" style="1" customWidth="1"/>
    <col min="32" max="32" width="10.3984375" style="1" customWidth="1"/>
    <col min="33" max="33" width="2.69921875" style="1" customWidth="1"/>
    <col min="34" max="34" width="6.59765625" style="1" customWidth="1"/>
    <col min="35" max="35" width="1.3984375" style="1" customWidth="1"/>
    <col min="36" max="36" width="4.296875" style="1" customWidth="1"/>
    <col min="37" max="51" width="3.59765625" style="1" customWidth="1"/>
    <col min="52" max="52" width="1.8984375" style="1" customWidth="1"/>
    <col min="53" max="53" width="9.69921875" style="1" customWidth="1"/>
    <col min="54" max="54" width="1" style="1" customWidth="1"/>
    <col min="55" max="62" width="4.59765625" customWidth="1"/>
    <col min="63" max="63" width="1.8984375" customWidth="1"/>
    <col min="64" max="64" width="9.5" customWidth="1"/>
    <col min="65" max="80" width="6.59765625" customWidth="1"/>
    <col min="81" max="81" width="1.59765625" customWidth="1"/>
    <col min="82" max="82" width="5.69921875" customWidth="1"/>
    <col min="83" max="92" width="4.59765625" customWidth="1"/>
    <col min="93" max="93" width="1.69921875" customWidth="1"/>
    <col min="94" max="94" width="3.19921875" customWidth="1"/>
    <col min="95" max="95" width="10.296875" customWidth="1"/>
    <col min="96" max="96" width="9.69921875" customWidth="1"/>
    <col min="97" max="97" width="2.296875" customWidth="1"/>
    <col min="98" max="98" width="10" customWidth="1"/>
    <col min="99" max="99" width="2.09765625" customWidth="1"/>
    <col min="100" max="101" width="6.59765625" customWidth="1"/>
    <col min="102" max="102" width="2" customWidth="1"/>
    <col min="103" max="103" width="4.59765625" customWidth="1"/>
    <col min="104" max="104" width="6.5" customWidth="1"/>
    <col min="105" max="105" width="2.3984375" customWidth="1"/>
    <col min="107" max="109" width="3" customWidth="1"/>
    <col min="110" max="110" width="4.5" customWidth="1"/>
  </cols>
  <sheetData>
    <row r="2" spans="2:110" ht="10.9" customHeight="1"/>
    <row r="3" spans="2:110">
      <c r="K3"/>
      <c r="L3"/>
      <c r="M3"/>
      <c r="N3"/>
      <c r="O3"/>
      <c r="P3"/>
      <c r="Q3"/>
      <c r="R3"/>
      <c r="S3"/>
      <c r="T3"/>
      <c r="U3"/>
      <c r="V3"/>
      <c r="W3"/>
      <c r="X3"/>
      <c r="Y3"/>
      <c r="Z3"/>
      <c r="AA3"/>
      <c r="AB3"/>
      <c r="AC3"/>
      <c r="AD3"/>
      <c r="AE3"/>
      <c r="AF3"/>
      <c r="AG3"/>
      <c r="AH3" s="1" t="s">
        <v>112</v>
      </c>
      <c r="AI3"/>
      <c r="AK3" s="1" t="s">
        <v>27</v>
      </c>
      <c r="AL3" s="449" t="s">
        <v>24</v>
      </c>
      <c r="AM3" s="449"/>
      <c r="AN3" s="449" t="s">
        <v>109</v>
      </c>
      <c r="AO3" s="449"/>
      <c r="AP3" s="449"/>
      <c r="AQ3" s="449"/>
      <c r="AR3" s="449" t="s">
        <v>23</v>
      </c>
      <c r="AS3" s="449"/>
      <c r="AV3" s="449" t="s">
        <v>22</v>
      </c>
      <c r="AW3" s="449"/>
      <c r="AX3" s="449"/>
      <c r="AY3" s="449"/>
      <c r="AZ3"/>
      <c r="BA3" s="1" t="s">
        <v>114</v>
      </c>
      <c r="BC3" s="449" t="s">
        <v>115</v>
      </c>
      <c r="BD3" s="449"/>
      <c r="BE3" s="449" t="s">
        <v>116</v>
      </c>
      <c r="BF3" s="449"/>
      <c r="BG3" s="449" t="s">
        <v>117</v>
      </c>
      <c r="BH3" s="449"/>
      <c r="BI3" s="449" t="s">
        <v>118</v>
      </c>
      <c r="BJ3" s="449"/>
      <c r="BL3" s="1" t="s">
        <v>126</v>
      </c>
      <c r="BM3" s="449" t="s">
        <v>22</v>
      </c>
      <c r="BN3" s="449"/>
      <c r="BO3" s="449"/>
      <c r="BP3" s="449" t="s">
        <v>22</v>
      </c>
      <c r="BQ3" s="449"/>
      <c r="BR3" s="449"/>
      <c r="BS3" s="449" t="s">
        <v>23</v>
      </c>
      <c r="BT3" s="449"/>
      <c r="BU3" s="449"/>
      <c r="BV3" s="449" t="s">
        <v>23</v>
      </c>
      <c r="BW3" s="449"/>
      <c r="BX3" s="449"/>
      <c r="BY3" s="449" t="s">
        <v>24</v>
      </c>
      <c r="BZ3" s="449"/>
      <c r="CA3" s="449" t="s">
        <v>24</v>
      </c>
      <c r="CB3" s="449"/>
      <c r="CD3" t="s">
        <v>152</v>
      </c>
      <c r="CE3" s="449" t="s">
        <v>154</v>
      </c>
      <c r="CF3" s="449"/>
      <c r="CG3" s="449"/>
      <c r="CH3" s="449"/>
      <c r="CI3" s="1"/>
      <c r="CJ3" s="449" t="s">
        <v>157</v>
      </c>
      <c r="CK3" s="449"/>
      <c r="CL3" s="449"/>
      <c r="CM3" s="449"/>
      <c r="CO3" s="1"/>
    </row>
    <row r="4" spans="2:110">
      <c r="K4"/>
      <c r="L4"/>
      <c r="M4"/>
      <c r="N4"/>
      <c r="O4"/>
      <c r="P4"/>
      <c r="Q4"/>
      <c r="R4"/>
      <c r="S4"/>
      <c r="T4"/>
      <c r="U4"/>
      <c r="V4"/>
      <c r="W4"/>
      <c r="X4"/>
      <c r="Y4"/>
      <c r="Z4"/>
      <c r="AA4"/>
      <c r="AB4"/>
      <c r="AC4"/>
      <c r="AD4"/>
      <c r="AE4"/>
      <c r="AF4"/>
      <c r="AG4"/>
      <c r="AI4"/>
      <c r="AZ4"/>
      <c r="BC4" s="1"/>
      <c r="BD4" s="1"/>
      <c r="BE4" s="1"/>
      <c r="BF4" s="1"/>
      <c r="BG4" s="1"/>
      <c r="BH4" s="1"/>
      <c r="BI4" s="1"/>
      <c r="BJ4" s="1"/>
      <c r="BL4" s="1"/>
      <c r="BM4" s="1"/>
      <c r="BN4" s="1"/>
      <c r="BO4" s="1"/>
      <c r="BP4" s="1"/>
      <c r="BQ4" s="1"/>
      <c r="BR4" s="1"/>
      <c r="BS4" s="1"/>
      <c r="BT4" s="1"/>
      <c r="BU4" s="1"/>
      <c r="BV4" s="1"/>
      <c r="BW4" s="1"/>
      <c r="BX4" s="1"/>
      <c r="BY4" s="1"/>
      <c r="BZ4" s="1"/>
      <c r="CA4" s="1"/>
      <c r="CB4" s="1"/>
      <c r="CE4" s="1"/>
      <c r="CF4" s="1"/>
      <c r="CG4" s="1"/>
      <c r="CH4" s="1"/>
      <c r="CI4" s="1"/>
      <c r="CJ4" s="1"/>
      <c r="CK4" s="1"/>
      <c r="CL4" s="1"/>
      <c r="CM4" s="1"/>
      <c r="CO4" s="1"/>
    </row>
    <row r="5" spans="2:110">
      <c r="K5"/>
      <c r="L5"/>
      <c r="M5"/>
      <c r="N5"/>
      <c r="O5"/>
      <c r="P5"/>
      <c r="Q5"/>
      <c r="R5"/>
      <c r="S5"/>
      <c r="T5"/>
      <c r="U5"/>
      <c r="V5"/>
      <c r="W5"/>
      <c r="X5"/>
      <c r="Y5"/>
      <c r="Z5"/>
      <c r="AA5"/>
      <c r="AB5"/>
      <c r="AC5"/>
      <c r="AD5"/>
      <c r="AE5"/>
      <c r="AF5"/>
      <c r="AG5"/>
      <c r="AI5"/>
      <c r="AZ5"/>
      <c r="BC5" s="1"/>
      <c r="BD5" s="1"/>
      <c r="BE5" s="1"/>
      <c r="BF5" s="1"/>
      <c r="BG5" s="1"/>
      <c r="BH5" s="1"/>
      <c r="BI5" s="1"/>
      <c r="BJ5" s="1"/>
      <c r="BL5" s="1"/>
      <c r="BM5" s="1"/>
      <c r="BN5" s="1"/>
      <c r="BO5" s="1"/>
      <c r="BP5" s="1"/>
      <c r="BQ5" s="1"/>
      <c r="BR5" s="1"/>
      <c r="BS5" s="1"/>
      <c r="BT5" s="1"/>
      <c r="BU5" s="1"/>
      <c r="BV5" s="1"/>
      <c r="BW5" s="1"/>
      <c r="BX5" s="1"/>
      <c r="BY5" s="1"/>
      <c r="BZ5" s="1"/>
      <c r="CA5" s="1"/>
      <c r="CB5" s="1"/>
      <c r="CE5" s="1"/>
      <c r="CF5" s="1"/>
      <c r="CG5" s="1"/>
      <c r="CH5" s="1"/>
      <c r="CI5" s="1"/>
      <c r="CJ5" s="1"/>
      <c r="CK5" s="1"/>
      <c r="CL5" s="1"/>
      <c r="CM5" s="1"/>
      <c r="CO5" s="1"/>
    </row>
    <row r="6" spans="2:110">
      <c r="J6" s="1" t="s">
        <v>53</v>
      </c>
      <c r="K6" s="1" t="s">
        <v>31</v>
      </c>
      <c r="L6" s="1" t="s">
        <v>103</v>
      </c>
      <c r="M6" s="1" t="s">
        <v>107</v>
      </c>
      <c r="N6" s="1" t="s">
        <v>29</v>
      </c>
      <c r="O6" s="1" t="s">
        <v>108</v>
      </c>
      <c r="P6" s="1" t="s">
        <v>41</v>
      </c>
      <c r="Q6" s="1" t="s">
        <v>111</v>
      </c>
      <c r="R6" s="1" t="s">
        <v>110</v>
      </c>
      <c r="S6" s="1" t="s">
        <v>42</v>
      </c>
      <c r="T6" s="1" t="s">
        <v>223</v>
      </c>
      <c r="U6" s="1" t="s">
        <v>42</v>
      </c>
      <c r="V6" s="1" t="s">
        <v>71</v>
      </c>
      <c r="W6" s="1" t="s">
        <v>55</v>
      </c>
      <c r="X6" s="1" t="s">
        <v>86</v>
      </c>
      <c r="Y6" s="449" t="s">
        <v>103</v>
      </c>
      <c r="Z6" s="449"/>
      <c r="AA6" s="449"/>
      <c r="AC6" s="33" t="s">
        <v>107</v>
      </c>
      <c r="AD6" s="33"/>
      <c r="AE6" s="33"/>
      <c r="AF6" s="33"/>
      <c r="AJ6" s="1" t="s">
        <v>112</v>
      </c>
      <c r="AK6" s="1" t="s">
        <v>253</v>
      </c>
      <c r="AL6" s="1" t="s">
        <v>122</v>
      </c>
      <c r="AM6" s="1" t="s">
        <v>125</v>
      </c>
      <c r="AN6" s="1" t="s">
        <v>121</v>
      </c>
      <c r="AO6" s="1" t="s">
        <v>122</v>
      </c>
      <c r="AP6" s="1" t="s">
        <v>123</v>
      </c>
      <c r="AQ6" s="1" t="s">
        <v>124</v>
      </c>
      <c r="AR6" s="1" t="s">
        <v>121</v>
      </c>
      <c r="AS6" s="1" t="s">
        <v>122</v>
      </c>
      <c r="AT6" s="1" t="s">
        <v>123</v>
      </c>
      <c r="AU6" s="1" t="s">
        <v>124</v>
      </c>
      <c r="AV6" s="1" t="s">
        <v>121</v>
      </c>
      <c r="AW6" s="1" t="s">
        <v>122</v>
      </c>
      <c r="AX6" s="1" t="s">
        <v>123</v>
      </c>
      <c r="AY6" s="1" t="s">
        <v>124</v>
      </c>
      <c r="BC6" s="1" t="s">
        <v>119</v>
      </c>
      <c r="BD6" s="1" t="s">
        <v>120</v>
      </c>
      <c r="BE6" s="1" t="s">
        <v>119</v>
      </c>
      <c r="BF6" s="1" t="s">
        <v>120</v>
      </c>
      <c r="BG6" s="1" t="s">
        <v>119</v>
      </c>
      <c r="BH6" s="1" t="s">
        <v>120</v>
      </c>
      <c r="BI6" s="1" t="s">
        <v>119</v>
      </c>
      <c r="BJ6" s="1" t="s">
        <v>120</v>
      </c>
      <c r="BM6" t="s">
        <v>127</v>
      </c>
      <c r="BN6" t="s">
        <v>128</v>
      </c>
      <c r="BO6" t="s">
        <v>129</v>
      </c>
      <c r="BP6" t="s">
        <v>130</v>
      </c>
      <c r="BQ6" t="s">
        <v>131</v>
      </c>
      <c r="BR6" t="s">
        <v>132</v>
      </c>
      <c r="BS6" t="s">
        <v>133</v>
      </c>
      <c r="BT6" t="s">
        <v>134</v>
      </c>
      <c r="BU6" t="s">
        <v>135</v>
      </c>
      <c r="BV6" t="s">
        <v>136</v>
      </c>
      <c r="BW6" t="s">
        <v>137</v>
      </c>
      <c r="BX6" t="s">
        <v>138</v>
      </c>
      <c r="BY6" t="s">
        <v>139</v>
      </c>
      <c r="BZ6" t="s">
        <v>140</v>
      </c>
      <c r="CA6" t="s">
        <v>141</v>
      </c>
      <c r="CB6" t="s">
        <v>142</v>
      </c>
      <c r="CE6" s="1">
        <v>100</v>
      </c>
      <c r="CF6" s="1" t="s">
        <v>155</v>
      </c>
      <c r="CG6" s="1" t="s">
        <v>30</v>
      </c>
      <c r="CH6" t="s">
        <v>156</v>
      </c>
      <c r="CI6" s="1" t="s">
        <v>153</v>
      </c>
      <c r="CJ6" s="1">
        <v>100</v>
      </c>
      <c r="CK6" s="1" t="s">
        <v>155</v>
      </c>
      <c r="CL6" s="1" t="s">
        <v>30</v>
      </c>
      <c r="CM6" t="s">
        <v>156</v>
      </c>
      <c r="CN6" s="1" t="s">
        <v>153</v>
      </c>
      <c r="CV6" t="s">
        <v>175</v>
      </c>
      <c r="CY6" s="449" t="s">
        <v>24</v>
      </c>
      <c r="CZ6" s="449"/>
      <c r="DB6" t="s">
        <v>364</v>
      </c>
    </row>
    <row r="7" spans="2:110">
      <c r="J7" s="1">
        <f>ROW(J7)-6</f>
        <v>1</v>
      </c>
      <c r="K7" s="1" t="str">
        <f>IF(ISNA(VLOOKUP(J7,'陸上２（参加者名簿）'!$C$28:$CF$274,5,)),"",VLOOKUP(J7,'陸上２（参加者名簿）'!$C$28:$CF$274,5,))</f>
        <v/>
      </c>
      <c r="L7" s="37" t="str">
        <f t="shared" ref="L7:L38" si="0">CONCATENATE(Y7,Z7,AA7)</f>
        <v>0  0</v>
      </c>
      <c r="M7" s="38" t="str">
        <f>ASC(AF7)</f>
        <v xml:space="preserve">  </v>
      </c>
      <c r="N7" s="37">
        <f>VLOOKUP(J7,'陸上２（参加者名簿）'!$C$28:$CF$274,47)</f>
        <v>0</v>
      </c>
      <c r="O7" s="38" t="str">
        <f>VLOOKUP(J7,'陸上２（参加者名簿）'!$C$28:$CF$274,82,)</f>
        <v/>
      </c>
      <c r="P7" s="37">
        <f>VLOOKUP(J7,'陸上２（参加者名簿）'!$C$28:$CF$274,52,)</f>
        <v>0</v>
      </c>
      <c r="Q7" s="37">
        <f>VLOOKUP(J7,'陸上２（参加者名簿）'!$C$28:$CF$274,74,)</f>
        <v>0</v>
      </c>
      <c r="R7" s="41">
        <f>VLOOKUP(J7,'陸上２（参加者名簿）'!$C$28:$CF$274,50,)</f>
        <v>0</v>
      </c>
      <c r="S7" s="37">
        <f>VLOOKUP(J7,'陸上２（参加者名簿）'!$C$28:$CF$274,56,)</f>
        <v>0</v>
      </c>
      <c r="T7" s="126">
        <f>VLOOKUP(J7,'陸上２（参加者名簿）'!$C$28:$CF$274,61)</f>
        <v>0</v>
      </c>
      <c r="U7" s="37">
        <f>VLOOKUP(J7,'陸上２（参加者名簿）'!$C$28:$CF$274,68,)</f>
        <v>0</v>
      </c>
      <c r="V7" s="37" t="str">
        <f>'陸上２（参加者名簿）'!$CF$19</f>
        <v/>
      </c>
      <c r="W7" s="37" t="str">
        <f>'陸上２（参加者名簿）'!$CF$21</f>
        <v/>
      </c>
      <c r="X7" s="38">
        <f>IF(R7&lt;=6,R7,"")</f>
        <v>0</v>
      </c>
      <c r="Y7" s="37">
        <f>IF(ISNA(VLOOKUP(J7,'陸上２（参加者名簿）'!$C$28:$CF$274,11,)),"",VLOOKUP(J7,'陸上２（参加者名簿）'!$C$28:$CF$274,11,))</f>
        <v>0</v>
      </c>
      <c r="Z7" s="38" t="s">
        <v>188</v>
      </c>
      <c r="AA7" s="37">
        <f>IF(ISNA(VLOOKUP(J7,'陸上２（参加者名簿）'!$C$28:$CF$274,18,)),"",VLOOKUP(J7,'陸上２（参加者名簿）'!$C$28:$CF$274,18,))</f>
        <v>0</v>
      </c>
      <c r="AB7" s="37">
        <f>COUNT(Y7)</f>
        <v>1</v>
      </c>
      <c r="AC7" s="38" t="str">
        <f>IF(ISNA(VLOOKUP(J7,'陸上２（参加者名簿）'!$C$28:$CF$274,25,)),"",VLOOKUP(J7,'陸上２（参加者名簿）'!$C$28:$CF$274,25,))</f>
        <v/>
      </c>
      <c r="AD7" s="1" t="s">
        <v>188</v>
      </c>
      <c r="AE7" s="37" t="str">
        <f>IF(ISNA(VLOOKUP(J7,'陸上２（参加者名簿）'!$C$28:$CF$274,32,)),"",VLOOKUP(J7,'陸上２（参加者名簿）'!$C$28:$CF$274,32,))</f>
        <v/>
      </c>
      <c r="AF7" s="38" t="str">
        <f t="shared" ref="AF7" si="1">CONCATENATE(AC7,AD7,AE7)</f>
        <v xml:space="preserve">  </v>
      </c>
      <c r="AG7" s="1">
        <v>1</v>
      </c>
      <c r="AH7" t="str">
        <f>CONCATENATE('陸上２（参加者名簿）'!BB28,'陸上２（参加者名簿）'!AW28,'陸上２（参加者名簿）'!BX28)</f>
        <v/>
      </c>
      <c r="AJ7" s="42" t="s">
        <v>113</v>
      </c>
      <c r="AK7" s="13">
        <f>COUNTIF('陸上２（参加者名簿）'!BX40:CD40,H9)</f>
        <v>0</v>
      </c>
      <c r="AL7" s="1">
        <f>COUNTIF($AH$7:$AH$78,"一般男")</f>
        <v>0</v>
      </c>
      <c r="AM7" s="1">
        <f>COUNTIF($AH$7:$AH$78,"一般女")</f>
        <v>0</v>
      </c>
      <c r="AN7" s="1">
        <f>COUNTIF($AH$7:$AH$78,"高校生男○")</f>
        <v>0</v>
      </c>
      <c r="AO7" s="1">
        <f>COUNTIF($AH$7:$AH$78,"高校生男×")</f>
        <v>0</v>
      </c>
      <c r="AP7" s="1">
        <f>COUNTIF($AH$7:$AH$78,"高校生女○")</f>
        <v>0</v>
      </c>
      <c r="AQ7" s="1">
        <f>COUNTIF($AH$7:$AH$78,"高校生女×")</f>
        <v>0</v>
      </c>
      <c r="AR7" s="1">
        <f>COUNTIF($AH$7:$AH$78,"中学生男○")</f>
        <v>0</v>
      </c>
      <c r="AS7" s="1">
        <f>COUNTIF($AH$7:$AH$78,"中学生男×")</f>
        <v>0</v>
      </c>
      <c r="AT7" s="1">
        <f>COUNTIF($AH$7:$AH$78,"中学生女○")</f>
        <v>0</v>
      </c>
      <c r="AU7" s="1">
        <f>COUNTIF($AH$7:$AH$78,"中学生女×")</f>
        <v>0</v>
      </c>
      <c r="AV7" s="1">
        <f>COUNTIF($AH$7:$AH$78,"小学生男○")</f>
        <v>0</v>
      </c>
      <c r="AW7" s="1">
        <f>COUNTIF($AH$7:$AH$78,"小学生男×")</f>
        <v>0</v>
      </c>
      <c r="AX7" s="1">
        <f>COUNTIF($AH$7:$AH$78,"小学生女○")</f>
        <v>0</v>
      </c>
      <c r="AY7" s="1">
        <f>COUNTIF($AH$7:$AH$78,"小学生女×")</f>
        <v>0</v>
      </c>
      <c r="AZ7" s="1">
        <v>1</v>
      </c>
      <c r="BA7" t="str">
        <f>CONCATENATE('陸上２（参加者名簿）'!BB28,'陸上２（参加者名簿）'!BR28,'陸上２（参加者名簿）'!AW28)</f>
        <v/>
      </c>
      <c r="BC7">
        <f>COUNTIF($BA$7:$BA$78,"小学生400mR男")</f>
        <v>0</v>
      </c>
      <c r="BD7">
        <f>COUNTIF($BA$7:$BA$78,"小学生400mR女")</f>
        <v>0</v>
      </c>
      <c r="BE7">
        <f>COUNTIF($BA$7:$BA$78,"中学生400mR男")</f>
        <v>0</v>
      </c>
      <c r="BF7">
        <f>COUNTIF($BA$7:$BA$78,"中学生400mR女")</f>
        <v>0</v>
      </c>
      <c r="BG7">
        <f>COUNTIF($BA$7:$BA$78,"高校生400mR男")</f>
        <v>0</v>
      </c>
      <c r="BH7">
        <f>COUNTIF($BA$7:$BA$78,"高校生400mR女")</f>
        <v>0</v>
      </c>
      <c r="BI7">
        <f>COUNTIF($BA$7:$BA$78,"一般400mR男")</f>
        <v>0</v>
      </c>
      <c r="BJ7">
        <f>COUNTIF($BA$7:$BA$78,"一般400mR女")</f>
        <v>0</v>
      </c>
      <c r="BK7">
        <v>1</v>
      </c>
      <c r="BL7" t="str">
        <f>CONCATENATE('陸上２（参加者名簿）'!BB28,'陸上２（参加者名簿）'!AW28,'陸上２（参加者名簿）'!BF28)</f>
        <v/>
      </c>
      <c r="BM7">
        <f>COUNTIF($BL$7:$BL$78,"小学生男100")</f>
        <v>0</v>
      </c>
      <c r="BN7">
        <f>COUNTIF($BL$7:$BL$78,"小学生男８０mH")</f>
        <v>0</v>
      </c>
      <c r="BO7">
        <f>COUNTIF($BL$7:$BL$78,"小学生男走幅跳")</f>
        <v>0</v>
      </c>
      <c r="BP7">
        <f>COUNTIF($BL$7:$BL$78,"小学生女100")</f>
        <v>0</v>
      </c>
      <c r="BQ7">
        <f>COUNTIF($BL$7:$BL$78,"小学生女８０mH")</f>
        <v>0</v>
      </c>
      <c r="BR7">
        <f>COUNTIF($BL$7:$BL$78,"小学生女走幅跳")</f>
        <v>0</v>
      </c>
      <c r="BS7">
        <f>COUNTIF($BL$7:$BL$78,"中学生男200")</f>
        <v>0</v>
      </c>
      <c r="BT7">
        <f>COUNTIF($BL$7:$BL$78,"中学生男走高跳")</f>
        <v>0</v>
      </c>
      <c r="BU7">
        <f>COUNTIF($BL$7:$BL$78,"中学生男砲丸投")</f>
        <v>0</v>
      </c>
      <c r="BV7">
        <f>COUNTIF($BL$7:$BL$78,"中学生女200")</f>
        <v>0</v>
      </c>
      <c r="BW7">
        <f>COUNTIF($BL$7:$BL$78,"中学生女走高跳")</f>
        <v>0</v>
      </c>
      <c r="BX7">
        <f>COUNTIF($BL$7:$BL$78,"中学生女砲丸投")</f>
        <v>0</v>
      </c>
      <c r="BY7">
        <f>COUNTIF($BL$7:$BL$78,"一般男3000")</f>
        <v>0</v>
      </c>
      <c r="BZ7">
        <f>COUNTIF($BL$7:$BL$78,"一般男砲丸投")</f>
        <v>0</v>
      </c>
      <c r="CA7">
        <f>COUNTIF($BL$7:$BL$78,"一般女3000")</f>
        <v>0</v>
      </c>
      <c r="CB7">
        <f>COUNTIF($BL$7:$BL$78,"一般女砲丸投")</f>
        <v>0</v>
      </c>
      <c r="CD7" s="1"/>
      <c r="CE7">
        <f>COUNTIF($CQ$7:$CQ$78,CT7)</f>
        <v>0</v>
      </c>
      <c r="CF7">
        <f>COUNTIF($CQ$7:$CQ$78,CT8)</f>
        <v>0</v>
      </c>
      <c r="CG7">
        <f>COUNTIF($CQ$7:$CQ$78,CT9)</f>
        <v>0</v>
      </c>
      <c r="CH7">
        <f>COUNTIF($CR$7:$CR$78,CT10)</f>
        <v>0</v>
      </c>
      <c r="CI7">
        <f>SUM(CE7:CH7)</f>
        <v>0</v>
      </c>
      <c r="CJ7">
        <f>COUNTIF($CQ$7:$CQ$78,CT11)</f>
        <v>0</v>
      </c>
      <c r="CK7">
        <f>COUNTIF($CQ$7:$CQ$78,CT12)</f>
        <v>0</v>
      </c>
      <c r="CL7">
        <f>COUNTIF($CQ$7:$CQ$78,CT13)</f>
        <v>0</v>
      </c>
      <c r="CM7">
        <f>COUNTIF($CR$7:$CR$78,CT14)</f>
        <v>0</v>
      </c>
      <c r="CN7">
        <f>SUM(CJ7:CM7)</f>
        <v>0</v>
      </c>
      <c r="CP7">
        <v>1</v>
      </c>
      <c r="CQ7" s="1" t="str">
        <f>CONCATENATE('陸上２（参加者名簿）'!BB28,'陸上２（参加者名簿）'!AW28,'陸上２（参加者名簿）'!BF28)</f>
        <v/>
      </c>
      <c r="CR7" t="str">
        <f>CONCATENATE('陸上２（参加者名簿）'!BB28,'陸上２（参加者名簿）'!AW28,'陸上２（参加者名簿）'!BR28)</f>
        <v/>
      </c>
      <c r="CT7" t="str">
        <f>CONCATENATE(B9,D9,F9)</f>
        <v>小学生男100</v>
      </c>
      <c r="CV7" t="e">
        <f>CONCATENATE(#REF!,#REF!)</f>
        <v>#REF!</v>
      </c>
      <c r="CY7">
        <v>1</v>
      </c>
      <c r="CZ7" t="str">
        <f>CONCATENATE('陸上２（参加者名簿）'!BB28,'陸上２（参加者名簿）'!AW28)</f>
        <v/>
      </c>
      <c r="DB7" t="s">
        <v>154</v>
      </c>
      <c r="DC7">
        <f>COUNTA('陸上3（リレー申込書）'!F9)</f>
        <v>0</v>
      </c>
      <c r="DD7">
        <f>COUNTA('陸上3（リレー申込書）'!F18)</f>
        <v>0</v>
      </c>
      <c r="DE7">
        <f>COUNTA('陸上3（リレー申込書）'!F27)</f>
        <v>0</v>
      </c>
      <c r="DF7">
        <f>SUM(DC7:DE7)</f>
        <v>0</v>
      </c>
    </row>
    <row r="8" spans="2:110">
      <c r="B8" s="3" t="s">
        <v>41</v>
      </c>
      <c r="C8" s="3"/>
      <c r="D8" s="3" t="s">
        <v>29</v>
      </c>
      <c r="E8" s="3"/>
      <c r="F8" s="3" t="s">
        <v>42</v>
      </c>
      <c r="H8" s="1" t="s">
        <v>44</v>
      </c>
      <c r="J8" s="1">
        <f t="shared" ref="J8:J71" si="2">ROW(J8)-6</f>
        <v>2</v>
      </c>
      <c r="K8" s="1" t="str">
        <f>IF(ISNA(VLOOKUP(J8,'陸上２（参加者名簿）'!$C$28:$CF$274,5,)),"",VLOOKUP(J8,'陸上２（参加者名簿）'!$C$28:$CF$274,5,))</f>
        <v/>
      </c>
      <c r="L8" s="37" t="str">
        <f t="shared" si="0"/>
        <v>0  0</v>
      </c>
      <c r="M8" s="38" t="str">
        <f t="shared" ref="M8:M71" si="3">ASC(AF8)</f>
        <v xml:space="preserve">  </v>
      </c>
      <c r="N8" s="37">
        <f>VLOOKUP(J8,'陸上２（参加者名簿）'!$C$28:$CF$274,47)</f>
        <v>0</v>
      </c>
      <c r="O8" s="38" t="str">
        <f>VLOOKUP(J8,'陸上２（参加者名簿）'!$C$28:$CF$274,82,)</f>
        <v/>
      </c>
      <c r="P8" s="37">
        <f>VLOOKUP(J8,'陸上２（参加者名簿）'!$C$28:$CF$274,52,)</f>
        <v>0</v>
      </c>
      <c r="Q8" s="37">
        <f>VLOOKUP(J8,'陸上２（参加者名簿）'!$C$28:$CF$274,74,)</f>
        <v>0</v>
      </c>
      <c r="R8" s="41">
        <f>VLOOKUP(J8,'陸上２（参加者名簿）'!$C$28:$CF$274,50,)</f>
        <v>0</v>
      </c>
      <c r="S8" s="37">
        <f>VLOOKUP(J8,'陸上２（参加者名簿）'!$C$28:$CF$274,56,)</f>
        <v>0</v>
      </c>
      <c r="T8" s="126">
        <f>VLOOKUP(J8,'陸上２（参加者名簿）'!$C$28:$CF$274,61)</f>
        <v>0</v>
      </c>
      <c r="U8" s="37">
        <f>VLOOKUP(J8,'陸上２（参加者名簿）'!$C$28:$CF$274,68,)</f>
        <v>0</v>
      </c>
      <c r="V8" s="37" t="str">
        <f>'陸上２（参加者名簿）'!$CF$19</f>
        <v/>
      </c>
      <c r="W8" s="37" t="str">
        <f>'陸上２（参加者名簿）'!$CF$21</f>
        <v/>
      </c>
      <c r="X8" s="38">
        <f t="shared" ref="X8:X9" si="4">IF(R8&lt;=6,R8,"")</f>
        <v>0</v>
      </c>
      <c r="Y8" s="37">
        <f>IF(ISNA(VLOOKUP(J8,'陸上２（参加者名簿）'!$C$28:$CF$274,11,)),"",VLOOKUP(J8,'陸上２（参加者名簿）'!$C$28:$CF$274,11,))</f>
        <v>0</v>
      </c>
      <c r="Z8" s="38" t="s">
        <v>188</v>
      </c>
      <c r="AA8" s="37">
        <f>IF(ISNA(VLOOKUP(J8,'陸上２（参加者名簿）'!$C$28:$CF$274,18,)),"",VLOOKUP(J8,'陸上２（参加者名簿）'!$C$28:$CF$274,18,))</f>
        <v>0</v>
      </c>
      <c r="AB8" s="37">
        <f t="shared" ref="AB8:AB71" si="5">COUNT(Y8)</f>
        <v>1</v>
      </c>
      <c r="AC8" s="38" t="str">
        <f>IF(ISNA(VLOOKUP(J8,'陸上２（参加者名簿）'!$C$28:$CF$274,25,)),"",VLOOKUP(J8,'陸上２（参加者名簿）'!$C$28:$CF$274,25,))</f>
        <v/>
      </c>
      <c r="AD8" s="1" t="s">
        <v>188</v>
      </c>
      <c r="AE8" s="37" t="str">
        <f>IF(ISNA(VLOOKUP(J8,'陸上２（参加者名簿）'!$C$28:$CF$274,32,)),"",VLOOKUP(J8,'陸上２（参加者名簿）'!$C$28:$CF$274,32,))</f>
        <v/>
      </c>
      <c r="AF8" s="38" t="str">
        <f t="shared" ref="AF8:AF71" si="6">CONCATENATE(AC8,AD8,AE8)</f>
        <v xml:space="preserve">  </v>
      </c>
      <c r="AG8" s="1">
        <v>2</v>
      </c>
      <c r="AH8" t="str">
        <f>CONCATENATE('陸上２（参加者名簿）'!BB29,'陸上２（参加者名簿）'!AW29,'陸上２（参加者名簿）'!BX29)</f>
        <v/>
      </c>
      <c r="AJ8" s="42" t="s">
        <v>143</v>
      </c>
      <c r="AK8" s="1">
        <f>事務局リスト!B23</f>
        <v>300</v>
      </c>
      <c r="AL8" s="1">
        <f>事務局リスト!F19</f>
        <v>500</v>
      </c>
      <c r="AM8" s="1">
        <f>事務局リスト!F19</f>
        <v>500</v>
      </c>
      <c r="AN8" s="1">
        <f>事務局リスト!B19</f>
        <v>300</v>
      </c>
      <c r="AO8" s="1">
        <f>事務局リスト!D19</f>
        <v>500</v>
      </c>
      <c r="AP8" s="1">
        <f>事務局リスト!B19</f>
        <v>300</v>
      </c>
      <c r="AQ8" s="1">
        <f>事務局リスト!D19</f>
        <v>500</v>
      </c>
      <c r="AR8" s="1">
        <f>事務局リスト!F15</f>
        <v>300</v>
      </c>
      <c r="AS8" s="1">
        <f>事務局リスト!H15</f>
        <v>500</v>
      </c>
      <c r="AT8" s="1">
        <f>事務局リスト!F15</f>
        <v>300</v>
      </c>
      <c r="AU8" s="1">
        <f>事務局リスト!H15</f>
        <v>500</v>
      </c>
      <c r="AV8" s="1">
        <f>事務局リスト!B15</f>
        <v>300</v>
      </c>
      <c r="AW8" s="1">
        <f>事務局リスト!D15</f>
        <v>500</v>
      </c>
      <c r="AX8" s="1">
        <f>事務局リスト!B15</f>
        <v>300</v>
      </c>
      <c r="AY8" s="1">
        <f>事務局リスト!D15</f>
        <v>500</v>
      </c>
      <c r="AZ8" s="1">
        <v>2</v>
      </c>
      <c r="BA8" t="str">
        <f>CONCATENATE('陸上２（参加者名簿）'!BB29,'陸上２（参加者名簿）'!BR29,'陸上２（参加者名簿）'!AW29)</f>
        <v/>
      </c>
      <c r="BK8">
        <v>2</v>
      </c>
      <c r="BL8" t="str">
        <f>CONCATENATE('陸上２（参加者名簿）'!BB29,'陸上２（参加者名簿）'!AW29,'陸上２（参加者名簿）'!BF29)</f>
        <v/>
      </c>
      <c r="BN8">
        <f>SUM(BM7:BO7)</f>
        <v>0</v>
      </c>
      <c r="BQ8">
        <f>SUM(BP7:BR7)</f>
        <v>0</v>
      </c>
      <c r="BT8">
        <f>SUM(BS7:BU7)</f>
        <v>0</v>
      </c>
      <c r="BW8">
        <f>SUM(BV7:BX7)</f>
        <v>0</v>
      </c>
      <c r="BY8">
        <f>SUM(BY7:BZ7)</f>
        <v>0</v>
      </c>
      <c r="CA8">
        <f>SUM(CA7:CB7)</f>
        <v>0</v>
      </c>
      <c r="CD8" s="1"/>
      <c r="CP8">
        <v>2</v>
      </c>
      <c r="CQ8" s="1" t="str">
        <f>CONCATENATE('陸上２（参加者名簿）'!BB29,'陸上２（参加者名簿）'!AW29,'陸上２（参加者名簿）'!BF29)</f>
        <v/>
      </c>
      <c r="CR8" t="str">
        <f>CONCATENATE('陸上２（参加者名簿）'!BB29,'陸上２（参加者名簿）'!AW29,'陸上２（参加者名簿）'!BR29)</f>
        <v/>
      </c>
      <c r="CT8" t="str">
        <f>CONCATENATE(B9,D9,F12)</f>
        <v>小学生男８０mH</v>
      </c>
      <c r="CV8" t="e">
        <f>CONCATENATE(#REF!,#REF!)</f>
        <v>#REF!</v>
      </c>
      <c r="CY8">
        <v>2</v>
      </c>
      <c r="CZ8" t="str">
        <f>CONCATENATE('陸上２（参加者名簿）'!BB29,'陸上２（参加者名簿）'!AW29)</f>
        <v/>
      </c>
      <c r="DB8" t="s">
        <v>157</v>
      </c>
      <c r="DC8">
        <f>COUNTA('陸上3（リレー申込書）'!P9)</f>
        <v>0</v>
      </c>
      <c r="DD8">
        <f>COUNTA('陸上3（リレー申込書）'!P18)</f>
        <v>0</v>
      </c>
      <c r="DE8">
        <f>COUNTA('陸上3（リレー申込書）'!P27)</f>
        <v>0</v>
      </c>
      <c r="DF8">
        <f>SUM(DC8:DE8)</f>
        <v>0</v>
      </c>
    </row>
    <row r="9" spans="2:110">
      <c r="B9" s="2" t="s">
        <v>22</v>
      </c>
      <c r="C9" s="3"/>
      <c r="D9" s="2" t="s">
        <v>25</v>
      </c>
      <c r="E9" s="3"/>
      <c r="F9" s="2">
        <v>100</v>
      </c>
      <c r="H9" s="4" t="s">
        <v>45</v>
      </c>
      <c r="J9" s="1">
        <f t="shared" si="2"/>
        <v>3</v>
      </c>
      <c r="K9" s="1" t="str">
        <f>IF(ISNA(VLOOKUP(J9,'陸上２（参加者名簿）'!$C$28:$CF$274,5,)),"",VLOOKUP(J9,'陸上２（参加者名簿）'!$C$28:$CF$274,5,))</f>
        <v/>
      </c>
      <c r="L9" s="37" t="str">
        <f t="shared" si="0"/>
        <v>0  0</v>
      </c>
      <c r="M9" s="38" t="str">
        <f t="shared" si="3"/>
        <v xml:space="preserve">  </v>
      </c>
      <c r="N9" s="37">
        <f>VLOOKUP(J9,'陸上２（参加者名簿）'!$C$28:$CF$274,47)</f>
        <v>0</v>
      </c>
      <c r="O9" s="38" t="str">
        <f>VLOOKUP(J9,'陸上２（参加者名簿）'!$C$28:$CF$274,82,)</f>
        <v/>
      </c>
      <c r="P9" s="37">
        <f>VLOOKUP(J9,'陸上２（参加者名簿）'!$C$28:$CF$274,52,)</f>
        <v>0</v>
      </c>
      <c r="Q9" s="37">
        <f>VLOOKUP(J9,'陸上２（参加者名簿）'!$C$28:$CF$274,74,)</f>
        <v>0</v>
      </c>
      <c r="R9" s="41">
        <f>VLOOKUP(J9,'陸上２（参加者名簿）'!$C$28:$CF$274,50,)</f>
        <v>0</v>
      </c>
      <c r="S9" s="37">
        <f>VLOOKUP(J9,'陸上２（参加者名簿）'!$C$28:$CF$274,56,)</f>
        <v>0</v>
      </c>
      <c r="T9" s="126">
        <f>VLOOKUP(J9,'陸上２（参加者名簿）'!$C$28:$CF$274,61)</f>
        <v>0</v>
      </c>
      <c r="U9" s="37">
        <f>VLOOKUP(J9,'陸上２（参加者名簿）'!$C$28:$CF$274,68,)</f>
        <v>0</v>
      </c>
      <c r="V9" s="37" t="str">
        <f>'陸上２（参加者名簿）'!$CF$19</f>
        <v/>
      </c>
      <c r="W9" s="37" t="str">
        <f>'陸上２（参加者名簿）'!$CF$21</f>
        <v/>
      </c>
      <c r="X9" s="38">
        <f t="shared" si="4"/>
        <v>0</v>
      </c>
      <c r="Y9" s="37">
        <f>IF(ISNA(VLOOKUP(J9,'陸上２（参加者名簿）'!$C$28:$CF$274,11,)),"",VLOOKUP(J9,'陸上２（参加者名簿）'!$C$28:$CF$274,11,))</f>
        <v>0</v>
      </c>
      <c r="Z9" s="38" t="s">
        <v>188</v>
      </c>
      <c r="AA9" s="37">
        <f>IF(ISNA(VLOOKUP(J9,'陸上２（参加者名簿）'!$C$28:$CF$274,18,)),"",VLOOKUP(J9,'陸上２（参加者名簿）'!$C$28:$CF$274,18,))</f>
        <v>0</v>
      </c>
      <c r="AB9" s="37">
        <f t="shared" si="5"/>
        <v>1</v>
      </c>
      <c r="AC9" s="38" t="str">
        <f>IF(ISNA(VLOOKUP(J9,'陸上２（参加者名簿）'!$C$28:$CF$274,25,)),"",VLOOKUP(J9,'陸上２（参加者名簿）'!$C$28:$CF$274,25,))</f>
        <v/>
      </c>
      <c r="AD9" s="1" t="s">
        <v>188</v>
      </c>
      <c r="AE9" s="37" t="str">
        <f>IF(ISNA(VLOOKUP(J9,'陸上２（参加者名簿）'!$C$28:$CF$274,32,)),"",VLOOKUP(J9,'陸上２（参加者名簿）'!$C$28:$CF$274,32,))</f>
        <v/>
      </c>
      <c r="AF9" s="38" t="str">
        <f t="shared" si="6"/>
        <v xml:space="preserve">  </v>
      </c>
      <c r="AG9" s="1">
        <v>3</v>
      </c>
      <c r="AH9" t="str">
        <f>CONCATENATE('陸上２（参加者名簿）'!BB30,'陸上２（参加者名簿）'!AW30,'陸上２（参加者名簿）'!BX30)</f>
        <v/>
      </c>
      <c r="AJ9" s="1" t="s">
        <v>145</v>
      </c>
      <c r="AK9" s="1">
        <f>AK7*AK8</f>
        <v>0</v>
      </c>
      <c r="AL9" s="1">
        <f t="shared" ref="AL9:AM9" si="7">AL7*AL8</f>
        <v>0</v>
      </c>
      <c r="AM9" s="1">
        <f t="shared" si="7"/>
        <v>0</v>
      </c>
      <c r="AN9" s="1">
        <f t="shared" ref="AN9" si="8">AN7*AN8</f>
        <v>0</v>
      </c>
      <c r="AO9" s="1">
        <f t="shared" ref="AO9" si="9">AO7*AO8</f>
        <v>0</v>
      </c>
      <c r="AP9" s="1">
        <f t="shared" ref="AP9" si="10">AP7*AP8</f>
        <v>0</v>
      </c>
      <c r="AQ9" s="1">
        <f t="shared" ref="AQ9" si="11">AQ7*AQ8</f>
        <v>0</v>
      </c>
      <c r="AR9" s="1">
        <f t="shared" ref="AR9" si="12">AR7*AR8</f>
        <v>0</v>
      </c>
      <c r="AS9" s="1">
        <f t="shared" ref="AS9" si="13">AS7*AS8</f>
        <v>0</v>
      </c>
      <c r="AT9" s="1">
        <f t="shared" ref="AT9" si="14">AT7*AT8</f>
        <v>0</v>
      </c>
      <c r="AU9" s="1">
        <f t="shared" ref="AU9" si="15">AU7*AU8</f>
        <v>0</v>
      </c>
      <c r="AV9" s="1">
        <f t="shared" ref="AV9" si="16">AV7*AV8</f>
        <v>0</v>
      </c>
      <c r="AW9" s="1">
        <f t="shared" ref="AW9" si="17">AW7*AW8</f>
        <v>0</v>
      </c>
      <c r="AX9" s="1">
        <f t="shared" ref="AX9" si="18">AX7*AX8</f>
        <v>0</v>
      </c>
      <c r="AY9" s="1">
        <f t="shared" ref="AY9" si="19">AY7*AY8</f>
        <v>0</v>
      </c>
      <c r="AZ9" s="1">
        <v>3</v>
      </c>
      <c r="BA9" t="str">
        <f>CONCATENATE('陸上２（参加者名簿）'!BB30,'陸上２（参加者名簿）'!BR30,'陸上２（参加者名簿）'!AW30)</f>
        <v/>
      </c>
      <c r="BK9">
        <v>3</v>
      </c>
      <c r="BL9" t="str">
        <f>CONCATENATE('陸上２（参加者名簿）'!BB30,'陸上２（参加者名簿）'!AW30,'陸上２（参加者名簿）'!BF30)</f>
        <v/>
      </c>
      <c r="CD9" s="1"/>
      <c r="CE9" s="449" t="s">
        <v>158</v>
      </c>
      <c r="CF9" s="449"/>
      <c r="CG9" s="449"/>
      <c r="CH9" s="449"/>
      <c r="CI9" s="1"/>
      <c r="CJ9" s="449" t="s">
        <v>159</v>
      </c>
      <c r="CK9" s="449"/>
      <c r="CL9" s="449"/>
      <c r="CP9">
        <v>3</v>
      </c>
      <c r="CQ9" s="1" t="str">
        <f>CONCATENATE('陸上２（参加者名簿）'!BB30,'陸上２（参加者名簿）'!AW30,'陸上２（参加者名簿）'!BF30)</f>
        <v/>
      </c>
      <c r="CR9" t="str">
        <f>CONCATENATE('陸上２（参加者名簿）'!BB30,'陸上２（参加者名簿）'!AW30,'陸上２（参加者名簿）'!BR30)</f>
        <v/>
      </c>
      <c r="CT9" t="str">
        <f>CONCATENATE(B9,D9,F15)</f>
        <v>小学生男走幅跳</v>
      </c>
      <c r="CV9" t="e">
        <f>CONCATENATE(#REF!,#REF!)</f>
        <v>#REF!</v>
      </c>
      <c r="CY9">
        <v>3</v>
      </c>
      <c r="CZ9" t="str">
        <f>CONCATENATE('陸上２（参加者名簿）'!BB30,'陸上２（参加者名簿）'!AW30)</f>
        <v/>
      </c>
      <c r="DB9" t="s">
        <v>158</v>
      </c>
      <c r="DC9">
        <f>COUNTA('陸上3（リレー申込書）'!F38)</f>
        <v>0</v>
      </c>
      <c r="DD9">
        <f>COUNTA('陸上3（リレー申込書）'!F47)</f>
        <v>0</v>
      </c>
      <c r="DE9">
        <f>COUNTA('陸上3（リレー申込書）'!F56)</f>
        <v>0</v>
      </c>
      <c r="DF9">
        <f t="shared" ref="DF9:DF14" si="20">SUM(DC9:DE9)</f>
        <v>0</v>
      </c>
    </row>
    <row r="10" spans="2:110">
      <c r="B10" s="2" t="s">
        <v>23</v>
      </c>
      <c r="C10" s="3"/>
      <c r="D10" s="2" t="s">
        <v>26</v>
      </c>
      <c r="E10" s="3"/>
      <c r="F10" s="2">
        <v>200</v>
      </c>
      <c r="H10" s="4" t="s">
        <v>46</v>
      </c>
      <c r="J10" s="1">
        <f t="shared" si="2"/>
        <v>4</v>
      </c>
      <c r="K10" s="1" t="str">
        <f>IF(ISNA(VLOOKUP(J10,'陸上２（参加者名簿）'!$C$28:$CF$274,5,)),"",VLOOKUP(J10,'陸上２（参加者名簿）'!$C$28:$CF$274,5,))</f>
        <v/>
      </c>
      <c r="L10" s="37" t="str">
        <f t="shared" si="0"/>
        <v>0  0</v>
      </c>
      <c r="M10" s="38" t="str">
        <f t="shared" si="3"/>
        <v xml:space="preserve">  </v>
      </c>
      <c r="N10" s="37">
        <f>VLOOKUP(J10,'陸上２（参加者名簿）'!$C$28:$CF$274,47)</f>
        <v>0</v>
      </c>
      <c r="O10" s="38" t="str">
        <f>VLOOKUP(J10,'陸上２（参加者名簿）'!$C$28:$CF$274,82,)</f>
        <v/>
      </c>
      <c r="P10" s="37">
        <f>VLOOKUP(J10,'陸上２（参加者名簿）'!$C$28:$CF$274,52,)</f>
        <v>0</v>
      </c>
      <c r="Q10" s="37">
        <f>VLOOKUP(J10,'陸上２（参加者名簿）'!$C$28:$CF$274,74,)</f>
        <v>0</v>
      </c>
      <c r="R10" s="41">
        <f>VLOOKUP(J10,'陸上２（参加者名簿）'!$C$28:$CF$274,50,)</f>
        <v>0</v>
      </c>
      <c r="S10" s="37">
        <f>VLOOKUP(J10,'陸上２（参加者名簿）'!$C$28:$CF$274,56,)</f>
        <v>0</v>
      </c>
      <c r="T10" s="126">
        <f>VLOOKUP(J10,'陸上２（参加者名簿）'!$C$28:$CF$274,61)</f>
        <v>0</v>
      </c>
      <c r="U10" s="37">
        <f>VLOOKUP(J10,'陸上２（参加者名簿）'!$C$28:$CF$274,68,)</f>
        <v>0</v>
      </c>
      <c r="V10" s="37" t="str">
        <f>'陸上２（参加者名簿）'!$CF$19</f>
        <v/>
      </c>
      <c r="W10" s="37" t="str">
        <f>'陸上２（参加者名簿）'!$CF$21</f>
        <v/>
      </c>
      <c r="X10" s="38">
        <f t="shared" ref="X10:X54" si="21">IF(R10&lt;=6,R10,"")</f>
        <v>0</v>
      </c>
      <c r="Y10" s="37">
        <f>IF(ISNA(VLOOKUP(J10,'陸上２（参加者名簿）'!$C$28:$CF$274,11,)),"",VLOOKUP(J10,'陸上２（参加者名簿）'!$C$28:$CF$274,11,))</f>
        <v>0</v>
      </c>
      <c r="Z10" s="38" t="s">
        <v>188</v>
      </c>
      <c r="AA10" s="37">
        <f>IF(ISNA(VLOOKUP(J10,'陸上２（参加者名簿）'!$C$28:$CF$274,18,)),"",VLOOKUP(J10,'陸上２（参加者名簿）'!$C$28:$CF$274,18,))</f>
        <v>0</v>
      </c>
      <c r="AB10" s="37">
        <f t="shared" si="5"/>
        <v>1</v>
      </c>
      <c r="AC10" s="38" t="str">
        <f>IF(ISNA(VLOOKUP(J10,'陸上２（参加者名簿）'!$C$28:$CF$274,25,)),"",VLOOKUP(J10,'陸上２（参加者名簿）'!$C$28:$CF$274,25,))</f>
        <v/>
      </c>
      <c r="AD10" s="1" t="s">
        <v>188</v>
      </c>
      <c r="AE10" s="37" t="str">
        <f>IF(ISNA(VLOOKUP(J10,'陸上２（参加者名簿）'!$C$28:$CF$274,32,)),"",VLOOKUP(J10,'陸上２（参加者名簿）'!$C$28:$CF$274,32,))</f>
        <v/>
      </c>
      <c r="AF10" s="38" t="str">
        <f t="shared" si="6"/>
        <v xml:space="preserve">  </v>
      </c>
      <c r="AG10" s="1">
        <v>4</v>
      </c>
      <c r="AH10" t="str">
        <f>CONCATENATE('陸上２（参加者名簿）'!BB31,'陸上２（参加者名簿）'!AW31,'陸上２（参加者名簿）'!BX31)</f>
        <v/>
      </c>
      <c r="AZ10" s="1">
        <v>4</v>
      </c>
      <c r="BA10" t="str">
        <f>CONCATENATE('陸上２（参加者名簿）'!BB31,'陸上２（参加者名簿）'!BR31,'陸上２（参加者名簿）'!AW31)</f>
        <v/>
      </c>
      <c r="BK10">
        <v>4</v>
      </c>
      <c r="BL10" t="str">
        <f>CONCATENATE('陸上２（参加者名簿）'!BB31,'陸上２（参加者名簿）'!AW31,'陸上２（参加者名簿）'!BF31)</f>
        <v/>
      </c>
      <c r="CD10" s="1"/>
      <c r="CE10">
        <v>200</v>
      </c>
      <c r="CF10" t="s">
        <v>52</v>
      </c>
      <c r="CG10" t="s">
        <v>64</v>
      </c>
      <c r="CH10" t="s">
        <v>102</v>
      </c>
      <c r="CI10" s="1" t="s">
        <v>153</v>
      </c>
      <c r="CJ10">
        <v>200</v>
      </c>
      <c r="CK10" t="s">
        <v>52</v>
      </c>
      <c r="CL10" t="s">
        <v>64</v>
      </c>
      <c r="CM10" t="s">
        <v>102</v>
      </c>
      <c r="CN10" s="1" t="s">
        <v>153</v>
      </c>
      <c r="CP10">
        <v>4</v>
      </c>
      <c r="CQ10" s="1" t="str">
        <f>CONCATENATE('陸上２（参加者名簿）'!BB31,'陸上２（参加者名簿）'!AW31,'陸上２（参加者名簿）'!BF31)</f>
        <v/>
      </c>
      <c r="CR10" t="str">
        <f>CONCATENATE('陸上２（参加者名簿）'!BB31,'陸上２（参加者名簿）'!AW31,'陸上２（参加者名簿）'!BR31)</f>
        <v/>
      </c>
      <c r="CT10" t="str">
        <f>CONCATENATE(B9,D9,種目２)</f>
        <v>小学生男400mR</v>
      </c>
      <c r="CV10" t="e">
        <f>CONCATENATE(#REF!,#REF!)</f>
        <v>#REF!</v>
      </c>
      <c r="CY10">
        <v>4</v>
      </c>
      <c r="CZ10" t="str">
        <f>CONCATENATE('陸上２（参加者名簿）'!BB31,'陸上２（参加者名簿）'!AW31)</f>
        <v/>
      </c>
      <c r="DB10" t="s">
        <v>365</v>
      </c>
      <c r="DC10">
        <f>COUNTA('陸上3（リレー申込書）'!P38)</f>
        <v>0</v>
      </c>
      <c r="DD10">
        <f>COUNTA('陸上3（リレー申込書）'!P47)</f>
        <v>0</v>
      </c>
      <c r="DE10">
        <f>COUNTA('陸上3（リレー申込書）'!P56)</f>
        <v>0</v>
      </c>
      <c r="DF10">
        <f t="shared" si="20"/>
        <v>0</v>
      </c>
    </row>
    <row r="11" spans="2:110">
      <c r="B11" s="4" t="s">
        <v>109</v>
      </c>
      <c r="C11" s="3"/>
      <c r="D11" s="3"/>
      <c r="E11" s="3"/>
      <c r="F11" s="2">
        <v>3000</v>
      </c>
      <c r="J11" s="1">
        <f t="shared" si="2"/>
        <v>5</v>
      </c>
      <c r="K11" s="1" t="str">
        <f>IF(ISNA(VLOOKUP(J11,'陸上２（参加者名簿）'!$C$28:$CF$274,5,)),"",VLOOKUP(J11,'陸上２（参加者名簿）'!$C$28:$CF$274,5,))</f>
        <v/>
      </c>
      <c r="L11" s="37" t="str">
        <f t="shared" si="0"/>
        <v>0  0</v>
      </c>
      <c r="M11" s="38" t="str">
        <f t="shared" si="3"/>
        <v xml:space="preserve">  </v>
      </c>
      <c r="N11" s="37">
        <f>VLOOKUP(J11,'陸上２（参加者名簿）'!$C$28:$CF$274,47)</f>
        <v>0</v>
      </c>
      <c r="O11" s="38" t="str">
        <f>VLOOKUP(J11,'陸上２（参加者名簿）'!$C$28:$CF$274,82,)</f>
        <v/>
      </c>
      <c r="P11" s="37">
        <f>VLOOKUP(J11,'陸上２（参加者名簿）'!$C$28:$CF$274,52,)</f>
        <v>0</v>
      </c>
      <c r="Q11" s="37">
        <f>VLOOKUP(J11,'陸上２（参加者名簿）'!$C$28:$CF$274,74,)</f>
        <v>0</v>
      </c>
      <c r="R11" s="41">
        <f>VLOOKUP(J11,'陸上２（参加者名簿）'!$C$28:$CF$274,50,)</f>
        <v>0</v>
      </c>
      <c r="S11" s="37">
        <f>VLOOKUP(J11,'陸上２（参加者名簿）'!$C$28:$CF$274,56,)</f>
        <v>0</v>
      </c>
      <c r="T11" s="126">
        <f>VLOOKUP(J11,'陸上２（参加者名簿）'!$C$28:$CF$274,61)</f>
        <v>0</v>
      </c>
      <c r="U11" s="37">
        <f>VLOOKUP(J11,'陸上２（参加者名簿）'!$C$28:$CF$274,68,)</f>
        <v>0</v>
      </c>
      <c r="V11" s="37" t="str">
        <f>'陸上２（参加者名簿）'!$CF$19</f>
        <v/>
      </c>
      <c r="W11" s="37" t="str">
        <f>'陸上２（参加者名簿）'!$CF$21</f>
        <v/>
      </c>
      <c r="X11" s="38">
        <f t="shared" si="21"/>
        <v>0</v>
      </c>
      <c r="Y11" s="37">
        <f>IF(ISNA(VLOOKUP(J11,'陸上２（参加者名簿）'!$C$28:$CF$274,11,)),"",VLOOKUP(J11,'陸上２（参加者名簿）'!$C$28:$CF$274,11,))</f>
        <v>0</v>
      </c>
      <c r="Z11" s="38" t="s">
        <v>188</v>
      </c>
      <c r="AA11" s="37">
        <f>IF(ISNA(VLOOKUP(J11,'陸上２（参加者名簿）'!$C$28:$CF$274,18,)),"",VLOOKUP(J11,'陸上２（参加者名簿）'!$C$28:$CF$274,18,))</f>
        <v>0</v>
      </c>
      <c r="AB11" s="37">
        <f t="shared" si="5"/>
        <v>1</v>
      </c>
      <c r="AC11" s="38" t="str">
        <f>IF(ISNA(VLOOKUP(J11,'陸上２（参加者名簿）'!$C$28:$CF$274,25,)),"",VLOOKUP(J11,'陸上２（参加者名簿）'!$C$28:$CF$274,25,))</f>
        <v/>
      </c>
      <c r="AD11" s="1" t="s">
        <v>188</v>
      </c>
      <c r="AE11" s="37" t="str">
        <f>IF(ISNA(VLOOKUP(J11,'陸上２（参加者名簿）'!$C$28:$CF$274,32,)),"",VLOOKUP(J11,'陸上２（参加者名簿）'!$C$28:$CF$274,32,))</f>
        <v/>
      </c>
      <c r="AF11" s="38" t="str">
        <f t="shared" si="6"/>
        <v xml:space="preserve">  </v>
      </c>
      <c r="AG11" s="1">
        <v>5</v>
      </c>
      <c r="AH11" t="str">
        <f>CONCATENATE('陸上２（参加者名簿）'!BB32,'陸上２（参加者名簿）'!AW32,'陸上２（参加者名簿）'!BX32)</f>
        <v/>
      </c>
      <c r="AJ11" s="1" t="s">
        <v>112</v>
      </c>
      <c r="AK11" s="1" t="s">
        <v>37</v>
      </c>
      <c r="AZ11" s="1">
        <v>5</v>
      </c>
      <c r="BA11" t="str">
        <f>CONCATENATE('陸上２（参加者名簿）'!BB32,'陸上２（参加者名簿）'!BR32,'陸上２（参加者名簿）'!AW32)</f>
        <v/>
      </c>
      <c r="BK11">
        <v>5</v>
      </c>
      <c r="BL11" t="str">
        <f>CONCATENATE('陸上２（参加者名簿）'!BB32,'陸上２（参加者名簿）'!AW32,'陸上２（参加者名簿）'!BF32)</f>
        <v/>
      </c>
      <c r="CD11" s="1"/>
      <c r="CE11">
        <f>COUNTIF($CQ$7:$CQ$78,CT15)</f>
        <v>0</v>
      </c>
      <c r="CF11">
        <f>COUNTIF($CQ$7:$CQ$78,CT16)</f>
        <v>0</v>
      </c>
      <c r="CG11">
        <f>COUNTIF($CQ$7:$CQ$78,CT17)</f>
        <v>0</v>
      </c>
      <c r="CH11">
        <f>COUNTIF($CR$7:$CR$78,CT18)</f>
        <v>0</v>
      </c>
      <c r="CI11">
        <f>SUM(CE11:CH11)</f>
        <v>0</v>
      </c>
      <c r="CJ11">
        <f>COUNTIF($CQ$7:$CQ$78,CT19)</f>
        <v>0</v>
      </c>
      <c r="CK11">
        <f>COUNTIF($CQ$7:$CQ$78,CT20)</f>
        <v>0</v>
      </c>
      <c r="CL11">
        <f>COUNTIF($CQ$7:$CQ$78,CT21)</f>
        <v>0</v>
      </c>
      <c r="CM11">
        <f>COUNTIF($CR$7:$CR$78,CT22)</f>
        <v>0</v>
      </c>
      <c r="CN11">
        <f>SUM(CJ11:CM11)</f>
        <v>0</v>
      </c>
      <c r="CP11">
        <v>5</v>
      </c>
      <c r="CQ11" s="1" t="str">
        <f>CONCATENATE('陸上２（参加者名簿）'!BB32,'陸上２（参加者名簿）'!AW32,'陸上２（参加者名簿）'!BF32)</f>
        <v/>
      </c>
      <c r="CR11" t="str">
        <f>CONCATENATE('陸上２（参加者名簿）'!BB32,'陸上２（参加者名簿）'!AW32,'陸上２（参加者名簿）'!BR32)</f>
        <v/>
      </c>
      <c r="CT11" t="str">
        <f>CONCATENATE(B9,D10,F9)</f>
        <v>小学生女100</v>
      </c>
      <c r="CV11" t="e">
        <f>CONCATENATE(#REF!,#REF!)</f>
        <v>#REF!</v>
      </c>
      <c r="CY11">
        <v>5</v>
      </c>
      <c r="CZ11" t="str">
        <f>CONCATENATE('陸上２（参加者名簿）'!BB32,'陸上２（参加者名簿）'!AW32)</f>
        <v/>
      </c>
      <c r="DB11" t="s">
        <v>162</v>
      </c>
      <c r="DC11">
        <f>COUNTA('陸上3（リレー申込書）'!F67)</f>
        <v>0</v>
      </c>
      <c r="DD11">
        <f>COUNTA('陸上3（リレー申込書）'!F76)</f>
        <v>0</v>
      </c>
      <c r="DE11">
        <f>COUNTA('陸上3（リレー申込書）'!F85)</f>
        <v>0</v>
      </c>
      <c r="DF11">
        <f t="shared" si="20"/>
        <v>0</v>
      </c>
    </row>
    <row r="12" spans="2:110">
      <c r="B12" s="2" t="s">
        <v>24</v>
      </c>
      <c r="C12" s="3"/>
      <c r="D12" s="3"/>
      <c r="E12" s="3"/>
      <c r="F12" s="2" t="s">
        <v>51</v>
      </c>
      <c r="J12" s="1">
        <f t="shared" si="2"/>
        <v>6</v>
      </c>
      <c r="K12" s="1" t="str">
        <f>IF(ISNA(VLOOKUP(J12,'陸上２（参加者名簿）'!$C$28:$CF$274,5,)),"",VLOOKUP(J12,'陸上２（参加者名簿）'!$C$28:$CF$274,5,))</f>
        <v/>
      </c>
      <c r="L12" s="37" t="str">
        <f t="shared" si="0"/>
        <v>0  0</v>
      </c>
      <c r="M12" s="38" t="str">
        <f t="shared" si="3"/>
        <v xml:space="preserve">  </v>
      </c>
      <c r="N12" s="37">
        <f>VLOOKUP(J12,'陸上２（参加者名簿）'!$C$28:$CF$274,47)</f>
        <v>0</v>
      </c>
      <c r="O12" s="38" t="str">
        <f>VLOOKUP(J12,'陸上２（参加者名簿）'!$C$28:$CF$274,82,)</f>
        <v/>
      </c>
      <c r="P12" s="37">
        <f>VLOOKUP(J12,'陸上２（参加者名簿）'!$C$28:$CF$274,52,)</f>
        <v>0</v>
      </c>
      <c r="Q12" s="37">
        <f>VLOOKUP(J12,'陸上２（参加者名簿）'!$C$28:$CF$274,74,)</f>
        <v>0</v>
      </c>
      <c r="R12" s="41">
        <f>VLOOKUP(J12,'陸上２（参加者名簿）'!$C$28:$CF$274,50,)</f>
        <v>0</v>
      </c>
      <c r="S12" s="37">
        <f>VLOOKUP(J12,'陸上２（参加者名簿）'!$C$28:$CF$274,56,)</f>
        <v>0</v>
      </c>
      <c r="T12" s="126">
        <f>VLOOKUP(J12,'陸上２（参加者名簿）'!$C$28:$CF$274,61)</f>
        <v>0</v>
      </c>
      <c r="U12" s="37">
        <f>VLOOKUP(J12,'陸上２（参加者名簿）'!$C$28:$CF$274,68,)</f>
        <v>0</v>
      </c>
      <c r="V12" s="37" t="str">
        <f>'陸上２（参加者名簿）'!$CF$19</f>
        <v/>
      </c>
      <c r="W12" s="37" t="str">
        <f>'陸上２（参加者名簿）'!$CF$21</f>
        <v/>
      </c>
      <c r="X12" s="38">
        <f t="shared" si="21"/>
        <v>0</v>
      </c>
      <c r="Y12" s="37">
        <f>IF(ISNA(VLOOKUP(J12,'陸上２（参加者名簿）'!$C$28:$CF$274,11,)),"",VLOOKUP(J12,'陸上２（参加者名簿）'!$C$28:$CF$274,11,))</f>
        <v>0</v>
      </c>
      <c r="Z12" s="38" t="s">
        <v>188</v>
      </c>
      <c r="AA12" s="37">
        <f>IF(ISNA(VLOOKUP(J12,'陸上２（参加者名簿）'!$C$28:$CF$274,18,)),"",VLOOKUP(J12,'陸上２（参加者名簿）'!$C$28:$CF$274,18,))</f>
        <v>0</v>
      </c>
      <c r="AB12" s="37">
        <f t="shared" si="5"/>
        <v>1</v>
      </c>
      <c r="AC12" s="38" t="str">
        <f>IF(ISNA(VLOOKUP(J12,'陸上２（参加者名簿）'!$C$28:$CF$274,25,)),"",VLOOKUP(J12,'陸上２（参加者名簿）'!$C$28:$CF$274,25,))</f>
        <v/>
      </c>
      <c r="AD12" s="1" t="s">
        <v>188</v>
      </c>
      <c r="AE12" s="37" t="str">
        <f>IF(ISNA(VLOOKUP(J12,'陸上２（参加者名簿）'!$C$28:$CF$274,32,)),"",VLOOKUP(J12,'陸上２（参加者名簿）'!$C$28:$CF$274,32,))</f>
        <v/>
      </c>
      <c r="AF12" s="38" t="str">
        <f t="shared" si="6"/>
        <v xml:space="preserve">  </v>
      </c>
      <c r="AG12" s="1">
        <v>6</v>
      </c>
      <c r="AH12" t="str">
        <f>CONCATENATE('陸上２（参加者名簿）'!BB33,'陸上２（参加者名簿）'!AW33,'陸上２（参加者名簿）'!BX33)</f>
        <v/>
      </c>
      <c r="AJ12" s="42" t="s">
        <v>113</v>
      </c>
      <c r="AK12" s="1">
        <f>COUNTIF('陸上２（参加者名簿）'!BX40:CD40,"×")</f>
        <v>0</v>
      </c>
      <c r="AZ12" s="1">
        <v>6</v>
      </c>
      <c r="BA12" t="str">
        <f>CONCATENATE('陸上２（参加者名簿）'!BB33,'陸上２（参加者名簿）'!BR33,'陸上２（参加者名簿）'!AW33)</f>
        <v/>
      </c>
      <c r="BK12">
        <v>6</v>
      </c>
      <c r="BL12" t="str">
        <f>CONCATENATE('陸上２（参加者名簿）'!BB33,'陸上２（参加者名簿）'!AW33,'陸上２（参加者名簿）'!BF33)</f>
        <v/>
      </c>
      <c r="CP12">
        <v>6</v>
      </c>
      <c r="CQ12" s="1" t="str">
        <f>CONCATENATE('陸上２（参加者名簿）'!BB33,'陸上２（参加者名簿）'!AW33,'陸上２（参加者名簿）'!BF33)</f>
        <v/>
      </c>
      <c r="CR12" t="str">
        <f>CONCATENATE('陸上２（参加者名簿）'!BB33,'陸上２（参加者名簿）'!AW33,'陸上２（参加者名簿）'!BR33)</f>
        <v/>
      </c>
      <c r="CT12" t="str">
        <f>CONCATENATE(B9,D10,F12)</f>
        <v>小学生女８０mH</v>
      </c>
      <c r="CV12" t="e">
        <f>CONCATENATE(#REF!,#REF!)</f>
        <v>#REF!</v>
      </c>
      <c r="CY12">
        <v>6</v>
      </c>
      <c r="CZ12" t="str">
        <f>CONCATENATE('陸上２（参加者名簿）'!BB33,'陸上２（参加者名簿）'!AW33)</f>
        <v/>
      </c>
      <c r="DB12" t="s">
        <v>366</v>
      </c>
      <c r="DC12">
        <f>COUNTA('陸上3（リレー申込書）'!P67)</f>
        <v>0</v>
      </c>
      <c r="DD12">
        <f>COUNTA('陸上3（リレー申込書）'!P76)</f>
        <v>0</v>
      </c>
      <c r="DE12">
        <f>COUNTA('陸上3（リレー申込書）'!P85)</f>
        <v>0</v>
      </c>
      <c r="DF12">
        <f t="shared" si="20"/>
        <v>0</v>
      </c>
    </row>
    <row r="13" spans="2:110">
      <c r="B13" s="3"/>
      <c r="C13" s="3"/>
      <c r="D13" s="3"/>
      <c r="E13" s="3"/>
      <c r="F13" s="4" t="s">
        <v>49</v>
      </c>
      <c r="J13" s="1">
        <f t="shared" si="2"/>
        <v>7</v>
      </c>
      <c r="K13" s="1" t="str">
        <f>IF(ISNA(VLOOKUP(J13,'陸上２（参加者名簿）'!$C$28:$CF$274,5,)),"",VLOOKUP(J13,'陸上２（参加者名簿）'!$C$28:$CF$274,5,))</f>
        <v/>
      </c>
      <c r="L13" s="37" t="str">
        <f t="shared" si="0"/>
        <v>0  0</v>
      </c>
      <c r="M13" s="38" t="str">
        <f t="shared" si="3"/>
        <v xml:space="preserve">  </v>
      </c>
      <c r="N13" s="37">
        <f>VLOOKUP(J13,'陸上２（参加者名簿）'!$C$28:$CF$274,47)</f>
        <v>0</v>
      </c>
      <c r="O13" s="38" t="str">
        <f>VLOOKUP(J13,'陸上２（参加者名簿）'!$C$28:$CF$274,82,)</f>
        <v/>
      </c>
      <c r="P13" s="37">
        <f>VLOOKUP(J13,'陸上２（参加者名簿）'!$C$28:$CF$274,52,)</f>
        <v>0</v>
      </c>
      <c r="Q13" s="37">
        <f>VLOOKUP(J13,'陸上２（参加者名簿）'!$C$28:$CF$274,74,)</f>
        <v>0</v>
      </c>
      <c r="R13" s="41">
        <f>VLOOKUP(J13,'陸上２（参加者名簿）'!$C$28:$CF$274,50,)</f>
        <v>0</v>
      </c>
      <c r="S13" s="37">
        <f>VLOOKUP(J13,'陸上２（参加者名簿）'!$C$28:$CF$274,56,)</f>
        <v>0</v>
      </c>
      <c r="T13" s="126">
        <f>VLOOKUP(J13,'陸上２（参加者名簿）'!$C$28:$CF$274,61)</f>
        <v>0</v>
      </c>
      <c r="U13" s="37">
        <f>VLOOKUP(J13,'陸上２（参加者名簿）'!$C$28:$CF$274,68,)</f>
        <v>0</v>
      </c>
      <c r="V13" s="37" t="str">
        <f>'陸上２（参加者名簿）'!$CF$19</f>
        <v/>
      </c>
      <c r="W13" s="37" t="str">
        <f>'陸上２（参加者名簿）'!$CF$21</f>
        <v/>
      </c>
      <c r="X13" s="38">
        <f t="shared" si="21"/>
        <v>0</v>
      </c>
      <c r="Y13" s="37">
        <f>IF(ISNA(VLOOKUP(J13,'陸上２（参加者名簿）'!$C$28:$CF$274,11,)),"",VLOOKUP(J13,'陸上２（参加者名簿）'!$C$28:$CF$274,11,))</f>
        <v>0</v>
      </c>
      <c r="Z13" s="38" t="s">
        <v>188</v>
      </c>
      <c r="AA13" s="37">
        <f>IF(ISNA(VLOOKUP(J13,'陸上２（参加者名簿）'!$C$28:$CF$274,18,)),"",VLOOKUP(J13,'陸上２（参加者名簿）'!$C$28:$CF$274,18,))</f>
        <v>0</v>
      </c>
      <c r="AB13" s="37">
        <f t="shared" si="5"/>
        <v>1</v>
      </c>
      <c r="AC13" s="38" t="str">
        <f>IF(ISNA(VLOOKUP(J13,'陸上２（参加者名簿）'!$C$28:$CF$274,25,)),"",VLOOKUP(J13,'陸上２（参加者名簿）'!$C$28:$CF$274,25,))</f>
        <v/>
      </c>
      <c r="AD13" s="1" t="s">
        <v>188</v>
      </c>
      <c r="AE13" s="37" t="str">
        <f>IF(ISNA(VLOOKUP(J13,'陸上２（参加者名簿）'!$C$28:$CF$274,32,)),"",VLOOKUP(J13,'陸上２（参加者名簿）'!$C$28:$CF$274,32,))</f>
        <v/>
      </c>
      <c r="AF13" s="38" t="str">
        <f t="shared" si="6"/>
        <v xml:space="preserve">  </v>
      </c>
      <c r="AG13" s="1">
        <v>7</v>
      </c>
      <c r="AH13" t="str">
        <f>CONCATENATE('陸上２（参加者名簿）'!BB34,'陸上２（参加者名簿）'!AW34,'陸上２（参加者名簿）'!BX34)</f>
        <v/>
      </c>
      <c r="AJ13" s="42" t="s">
        <v>143</v>
      </c>
      <c r="AK13" s="1">
        <f>事務局リスト!D23</f>
        <v>500</v>
      </c>
      <c r="AZ13" s="1">
        <v>7</v>
      </c>
      <c r="BA13" t="str">
        <f>CONCATENATE('陸上２（参加者名簿）'!BB34,'陸上２（参加者名簿）'!BR34,'陸上２（参加者名簿）'!AW34)</f>
        <v/>
      </c>
      <c r="BK13">
        <v>7</v>
      </c>
      <c r="BL13" t="str">
        <f>CONCATENATE('陸上２（参加者名簿）'!BB34,'陸上２（参加者名簿）'!AW34,'陸上２（参加者名簿）'!BF34)</f>
        <v/>
      </c>
      <c r="CE13" s="449" t="s">
        <v>162</v>
      </c>
      <c r="CF13" s="449"/>
      <c r="CG13" s="449"/>
      <c r="CH13" s="449"/>
      <c r="CJ13" s="449" t="s">
        <v>163</v>
      </c>
      <c r="CK13" s="449"/>
      <c r="CL13" s="449"/>
      <c r="CM13" s="449"/>
      <c r="CP13">
        <v>7</v>
      </c>
      <c r="CQ13" s="1" t="str">
        <f>CONCATENATE('陸上２（参加者名簿）'!BB34,'陸上２（参加者名簿）'!AW34,'陸上２（参加者名簿）'!BF34)</f>
        <v/>
      </c>
      <c r="CR13" t="str">
        <f>CONCATENATE('陸上２（参加者名簿）'!BB34,'陸上２（参加者名簿）'!AW34,'陸上２（参加者名簿）'!BR34)</f>
        <v/>
      </c>
      <c r="CT13" t="str">
        <f>CONCATENATE(B9,D10,F15)</f>
        <v>小学生女走幅跳</v>
      </c>
      <c r="CV13" t="e">
        <f>CONCATENATE(#REF!,#REF!)</f>
        <v>#REF!</v>
      </c>
      <c r="CY13">
        <v>7</v>
      </c>
      <c r="CZ13" t="str">
        <f>CONCATENATE('陸上２（参加者名簿）'!BB34,'陸上２（参加者名簿）'!AW34)</f>
        <v/>
      </c>
      <c r="DB13" t="s">
        <v>160</v>
      </c>
      <c r="DC13">
        <f>COUNTA('陸上3（リレー申込書）'!F96)</f>
        <v>0</v>
      </c>
      <c r="DD13">
        <f>COUNTA('陸上3（リレー申込書）'!F105)</f>
        <v>0</v>
      </c>
      <c r="DE13">
        <f>COUNTA('陸上3（リレー申込書）'!F114)</f>
        <v>0</v>
      </c>
      <c r="DF13">
        <f t="shared" si="20"/>
        <v>0</v>
      </c>
    </row>
    <row r="14" spans="2:110">
      <c r="B14" s="3"/>
      <c r="C14" s="3"/>
      <c r="D14" s="3"/>
      <c r="E14" s="3"/>
      <c r="F14" s="2" t="s">
        <v>52</v>
      </c>
      <c r="J14" s="1">
        <f t="shared" si="2"/>
        <v>8</v>
      </c>
      <c r="K14" s="1" t="str">
        <f>IF(ISNA(VLOOKUP(J14,'陸上２（参加者名簿）'!$C$28:$CF$274,5,)),"",VLOOKUP(J14,'陸上２（参加者名簿）'!$C$28:$CF$274,5,))</f>
        <v/>
      </c>
      <c r="L14" s="37" t="str">
        <f t="shared" si="0"/>
        <v>0  0</v>
      </c>
      <c r="M14" s="38" t="str">
        <f t="shared" si="3"/>
        <v xml:space="preserve">  </v>
      </c>
      <c r="N14" s="37">
        <f>VLOOKUP(J14,'陸上２（参加者名簿）'!$C$28:$CF$274,47)</f>
        <v>0</v>
      </c>
      <c r="O14" s="38" t="str">
        <f>VLOOKUP(J14,'陸上２（参加者名簿）'!$C$28:$CF$274,82,)</f>
        <v/>
      </c>
      <c r="P14" s="37">
        <f>VLOOKUP(J14,'陸上２（参加者名簿）'!$C$28:$CF$274,52,)</f>
        <v>0</v>
      </c>
      <c r="Q14" s="37">
        <f>VLOOKUP(J14,'陸上２（参加者名簿）'!$C$28:$CF$274,74,)</f>
        <v>0</v>
      </c>
      <c r="R14" s="41">
        <f>VLOOKUP(J14,'陸上２（参加者名簿）'!$C$28:$CF$274,50,)</f>
        <v>0</v>
      </c>
      <c r="S14" s="37">
        <f>VLOOKUP(J14,'陸上２（参加者名簿）'!$C$28:$CF$274,56,)</f>
        <v>0</v>
      </c>
      <c r="T14" s="126">
        <f>VLOOKUP(J14,'陸上２（参加者名簿）'!$C$28:$CF$274,61)</f>
        <v>0</v>
      </c>
      <c r="U14" s="37">
        <f>VLOOKUP(J14,'陸上２（参加者名簿）'!$C$28:$CF$274,68,)</f>
        <v>0</v>
      </c>
      <c r="V14" s="37" t="str">
        <f>'陸上２（参加者名簿）'!$CF$19</f>
        <v/>
      </c>
      <c r="W14" s="37" t="str">
        <f>'陸上２（参加者名簿）'!$CF$21</f>
        <v/>
      </c>
      <c r="X14" s="38">
        <f t="shared" si="21"/>
        <v>0</v>
      </c>
      <c r="Y14" s="37">
        <f>IF(ISNA(VLOOKUP(J14,'陸上２（参加者名簿）'!$C$28:$CF$274,11,)),"",VLOOKUP(J14,'陸上２（参加者名簿）'!$C$28:$CF$274,11,))</f>
        <v>0</v>
      </c>
      <c r="Z14" s="38" t="s">
        <v>188</v>
      </c>
      <c r="AA14" s="37">
        <f>IF(ISNA(VLOOKUP(J14,'陸上２（参加者名簿）'!$C$28:$CF$274,18,)),"",VLOOKUP(J14,'陸上２（参加者名簿）'!$C$28:$CF$274,18,))</f>
        <v>0</v>
      </c>
      <c r="AB14" s="37">
        <f t="shared" si="5"/>
        <v>1</v>
      </c>
      <c r="AC14" s="38" t="str">
        <f>IF(ISNA(VLOOKUP(J14,'陸上２（参加者名簿）'!$C$28:$CF$274,25,)),"",VLOOKUP(J14,'陸上２（参加者名簿）'!$C$28:$CF$274,25,))</f>
        <v/>
      </c>
      <c r="AD14" s="1" t="s">
        <v>188</v>
      </c>
      <c r="AE14" s="37" t="str">
        <f>IF(ISNA(VLOOKUP(J14,'陸上２（参加者名簿）'!$C$28:$CF$274,32,)),"",VLOOKUP(J14,'陸上２（参加者名簿）'!$C$28:$CF$274,32,))</f>
        <v/>
      </c>
      <c r="AF14" s="38" t="str">
        <f t="shared" si="6"/>
        <v xml:space="preserve">  </v>
      </c>
      <c r="AG14" s="1">
        <v>8</v>
      </c>
      <c r="AH14" t="str">
        <f>CONCATENATE('陸上２（参加者名簿）'!BB35,'陸上２（参加者名簿）'!AW35,'陸上２（参加者名簿）'!BX35)</f>
        <v/>
      </c>
      <c r="AJ14" s="1" t="s">
        <v>145</v>
      </c>
      <c r="AK14" s="1">
        <f>AK12*AK13</f>
        <v>0</v>
      </c>
      <c r="AZ14" s="1">
        <v>8</v>
      </c>
      <c r="BA14" t="str">
        <f>CONCATENATE('陸上２（参加者名簿）'!BB35,'陸上２（参加者名簿）'!BR35,'陸上２（参加者名簿）'!AW35)</f>
        <v/>
      </c>
      <c r="BK14">
        <v>8</v>
      </c>
      <c r="BL14" t="str">
        <f>CONCATENATE('陸上２（参加者名簿）'!BB35,'陸上２（参加者名簿）'!AW35,'陸上２（参加者名簿）'!BF35)</f>
        <v/>
      </c>
      <c r="CH14" t="s">
        <v>102</v>
      </c>
      <c r="CI14" s="1" t="s">
        <v>153</v>
      </c>
      <c r="CM14" t="s">
        <v>102</v>
      </c>
      <c r="CN14" s="1" t="s">
        <v>153</v>
      </c>
      <c r="CP14">
        <v>8</v>
      </c>
      <c r="CQ14" s="1" t="str">
        <f>CONCATENATE('陸上２（参加者名簿）'!BB35,'陸上２（参加者名簿）'!AW35,'陸上２（参加者名簿）'!BF35)</f>
        <v/>
      </c>
      <c r="CR14" t="str">
        <f>CONCATENATE('陸上２（参加者名簿）'!BB35,'陸上２（参加者名簿）'!AW35,'陸上２（参加者名簿）'!BR35)</f>
        <v/>
      </c>
      <c r="CT14" t="str">
        <f>CONCATENATE(B9,D10,種目２)</f>
        <v>小学生女400mR</v>
      </c>
      <c r="CV14" t="e">
        <f>CONCATENATE(#REF!,#REF!)</f>
        <v>#REF!</v>
      </c>
      <c r="CY14">
        <v>8</v>
      </c>
      <c r="CZ14" t="str">
        <f>CONCATENATE('陸上２（参加者名簿）'!BB35,'陸上２（参加者名簿）'!AW35)</f>
        <v/>
      </c>
      <c r="DB14" t="s">
        <v>367</v>
      </c>
      <c r="DC14">
        <f>COUNTA('陸上3（リレー申込書）'!P96)</f>
        <v>0</v>
      </c>
      <c r="DD14">
        <f>COUNTA('陸上3（リレー申込書）'!P105)</f>
        <v>0</v>
      </c>
      <c r="DE14">
        <f>COUNTA('陸上3（リレー申込書）'!P114)</f>
        <v>0</v>
      </c>
      <c r="DF14">
        <f t="shared" si="20"/>
        <v>0</v>
      </c>
    </row>
    <row r="15" spans="2:110">
      <c r="B15" s="3"/>
      <c r="C15" s="3"/>
      <c r="D15" s="3"/>
      <c r="E15" s="3"/>
      <c r="F15" s="2" t="s">
        <v>30</v>
      </c>
      <c r="J15" s="1">
        <f t="shared" si="2"/>
        <v>9</v>
      </c>
      <c r="K15" s="1" t="str">
        <f>IF(ISNA(VLOOKUP(J15,'陸上２（参加者名簿）'!$C$28:$CF$274,5,)),"",VLOOKUP(J15,'陸上２（参加者名簿）'!$C$28:$CF$274,5,))</f>
        <v/>
      </c>
      <c r="L15" s="37" t="str">
        <f t="shared" si="0"/>
        <v>0  0</v>
      </c>
      <c r="M15" s="38" t="str">
        <f t="shared" si="3"/>
        <v xml:space="preserve">  </v>
      </c>
      <c r="N15" s="37">
        <f>VLOOKUP(J15,'陸上２（参加者名簿）'!$C$28:$CF$274,47)</f>
        <v>0</v>
      </c>
      <c r="O15" s="38" t="str">
        <f>VLOOKUP(J15,'陸上２（参加者名簿）'!$C$28:$CF$274,82,)</f>
        <v/>
      </c>
      <c r="P15" s="37">
        <f>VLOOKUP(J15,'陸上２（参加者名簿）'!$C$28:$CF$274,52,)</f>
        <v>0</v>
      </c>
      <c r="Q15" s="37">
        <f>VLOOKUP(J15,'陸上２（参加者名簿）'!$C$28:$CF$274,74,)</f>
        <v>0</v>
      </c>
      <c r="R15" s="41">
        <f>VLOOKUP(J15,'陸上２（参加者名簿）'!$C$28:$CF$274,50,)</f>
        <v>0</v>
      </c>
      <c r="S15" s="37">
        <f>VLOOKUP(J15,'陸上２（参加者名簿）'!$C$28:$CF$274,56,)</f>
        <v>0</v>
      </c>
      <c r="T15" s="126">
        <f>VLOOKUP(J15,'陸上２（参加者名簿）'!$C$28:$CF$274,61)</f>
        <v>0</v>
      </c>
      <c r="U15" s="37">
        <f>VLOOKUP(J15,'陸上２（参加者名簿）'!$C$28:$CF$274,68,)</f>
        <v>0</v>
      </c>
      <c r="V15" s="37" t="str">
        <f>'陸上２（参加者名簿）'!$CF$19</f>
        <v/>
      </c>
      <c r="W15" s="37" t="str">
        <f>'陸上２（参加者名簿）'!$CF$21</f>
        <v/>
      </c>
      <c r="X15" s="38">
        <f t="shared" si="21"/>
        <v>0</v>
      </c>
      <c r="Y15" s="37">
        <f>IF(ISNA(VLOOKUP(J15,'陸上２（参加者名簿）'!$C$28:$CF$274,11,)),"",VLOOKUP(J15,'陸上２（参加者名簿）'!$C$28:$CF$274,11,))</f>
        <v>0</v>
      </c>
      <c r="Z15" s="38" t="s">
        <v>188</v>
      </c>
      <c r="AA15" s="37">
        <f>IF(ISNA(VLOOKUP(J15,'陸上２（参加者名簿）'!$C$28:$CF$274,18,)),"",VLOOKUP(J15,'陸上２（参加者名簿）'!$C$28:$CF$274,18,))</f>
        <v>0</v>
      </c>
      <c r="AB15" s="37">
        <f t="shared" si="5"/>
        <v>1</v>
      </c>
      <c r="AC15" s="38" t="str">
        <f>IF(ISNA(VLOOKUP(J15,'陸上２（参加者名簿）'!$C$28:$CF$274,25,)),"",VLOOKUP(J15,'陸上２（参加者名簿）'!$C$28:$CF$274,25,))</f>
        <v/>
      </c>
      <c r="AD15" s="1" t="s">
        <v>188</v>
      </c>
      <c r="AE15" s="37" t="str">
        <f>IF(ISNA(VLOOKUP(J15,'陸上２（参加者名簿）'!$C$28:$CF$274,32,)),"",VLOOKUP(J15,'陸上２（参加者名簿）'!$C$28:$CF$274,32,))</f>
        <v/>
      </c>
      <c r="AF15" s="38" t="str">
        <f t="shared" si="6"/>
        <v xml:space="preserve">  </v>
      </c>
      <c r="AG15" s="1">
        <v>9</v>
      </c>
      <c r="AH15" t="str">
        <f>CONCATENATE('陸上２（参加者名簿）'!BB36,'陸上２（参加者名簿）'!AW36,'陸上２（参加者名簿）'!BX36)</f>
        <v/>
      </c>
      <c r="AZ15" s="1">
        <v>9</v>
      </c>
      <c r="BA15" t="str">
        <f>CONCATENATE('陸上２（参加者名簿）'!BB36,'陸上２（参加者名簿）'!BR36,'陸上２（参加者名簿）'!AW36)</f>
        <v/>
      </c>
      <c r="BK15">
        <v>9</v>
      </c>
      <c r="BL15" t="str">
        <f>CONCATENATE('陸上２（参加者名簿）'!BB36,'陸上２（参加者名簿）'!AW36,'陸上２（参加者名簿）'!BF36)</f>
        <v/>
      </c>
      <c r="CH15">
        <f>COUNTIF($CR$7:$CR$78,CT23)</f>
        <v>0</v>
      </c>
      <c r="CI15">
        <f>SUM(CH15)</f>
        <v>0</v>
      </c>
      <c r="CM15">
        <f>COUNTIF($CR$7:$CR$78,CT24)</f>
        <v>0</v>
      </c>
      <c r="CN15">
        <f>SUM(CM15)</f>
        <v>0</v>
      </c>
      <c r="CP15">
        <v>9</v>
      </c>
      <c r="CQ15" s="1" t="str">
        <f>CONCATENATE('陸上２（参加者名簿）'!BB36,'陸上２（参加者名簿）'!AW36,'陸上２（参加者名簿）'!BF36)</f>
        <v/>
      </c>
      <c r="CR15" t="str">
        <f>CONCATENATE('陸上２（参加者名簿）'!BB36,'陸上２（参加者名簿）'!AW36,'陸上２（参加者名簿）'!BR36)</f>
        <v/>
      </c>
      <c r="CT15" t="str">
        <f>CONCATENATE(B10,D9,F10)</f>
        <v>中学生男200</v>
      </c>
      <c r="CV15" t="e">
        <f>CONCATENATE(#REF!,#REF!)</f>
        <v>#REF!</v>
      </c>
      <c r="CY15">
        <v>9</v>
      </c>
      <c r="CZ15" t="str">
        <f>CONCATENATE('陸上２（参加者名簿）'!BB36,'陸上２（参加者名簿）'!AW36)</f>
        <v/>
      </c>
    </row>
    <row r="16" spans="2:110">
      <c r="B16" s="3"/>
      <c r="C16" s="3"/>
      <c r="D16" s="3" t="s">
        <v>47</v>
      </c>
      <c r="E16" s="3"/>
      <c r="F16" s="2" t="s">
        <v>50</v>
      </c>
      <c r="J16" s="1">
        <f t="shared" si="2"/>
        <v>10</v>
      </c>
      <c r="K16" s="1" t="str">
        <f>IF(ISNA(VLOOKUP(J16,'陸上２（参加者名簿）'!$C$28:$CF$274,5,)),"",VLOOKUP(J16,'陸上２（参加者名簿）'!$C$28:$CF$274,5,))</f>
        <v/>
      </c>
      <c r="L16" s="37" t="str">
        <f t="shared" si="0"/>
        <v>0  0</v>
      </c>
      <c r="M16" s="38" t="str">
        <f t="shared" si="3"/>
        <v xml:space="preserve">  </v>
      </c>
      <c r="N16" s="37">
        <f>VLOOKUP(J16,'陸上２（参加者名簿）'!$C$28:$CF$274,47)</f>
        <v>0</v>
      </c>
      <c r="O16" s="38" t="str">
        <f>VLOOKUP(J16,'陸上２（参加者名簿）'!$C$28:$CF$274,82,)</f>
        <v/>
      </c>
      <c r="P16" s="37">
        <f>VLOOKUP(J16,'陸上２（参加者名簿）'!$C$28:$CF$274,52,)</f>
        <v>0</v>
      </c>
      <c r="Q16" s="37">
        <f>VLOOKUP(J16,'陸上２（参加者名簿）'!$C$28:$CF$274,74,)</f>
        <v>0</v>
      </c>
      <c r="R16" s="41">
        <f>VLOOKUP(J16,'陸上２（参加者名簿）'!$C$28:$CF$274,50,)</f>
        <v>0</v>
      </c>
      <c r="S16" s="37">
        <f>VLOOKUP(J16,'陸上２（参加者名簿）'!$C$28:$CF$274,56,)</f>
        <v>0</v>
      </c>
      <c r="T16" s="126">
        <f>VLOOKUP(J16,'陸上２（参加者名簿）'!$C$28:$CF$274,61)</f>
        <v>0</v>
      </c>
      <c r="U16" s="37">
        <f>VLOOKUP(J16,'陸上２（参加者名簿）'!$C$28:$CF$274,68,)</f>
        <v>0</v>
      </c>
      <c r="V16" s="37" t="str">
        <f>'陸上２（参加者名簿）'!$CF$19</f>
        <v/>
      </c>
      <c r="W16" s="37" t="str">
        <f>'陸上２（参加者名簿）'!$CF$21</f>
        <v/>
      </c>
      <c r="X16" s="38">
        <f t="shared" si="21"/>
        <v>0</v>
      </c>
      <c r="Y16" s="37">
        <f>IF(ISNA(VLOOKUP(J16,'陸上２（参加者名簿）'!$C$28:$CF$274,11,)),"",VLOOKUP(J16,'陸上２（参加者名簿）'!$C$28:$CF$274,11,))</f>
        <v>0</v>
      </c>
      <c r="Z16" s="38" t="s">
        <v>188</v>
      </c>
      <c r="AA16" s="37">
        <f>IF(ISNA(VLOOKUP(J16,'陸上２（参加者名簿）'!$C$28:$CF$274,18,)),"",VLOOKUP(J16,'陸上２（参加者名簿）'!$C$28:$CF$274,18,))</f>
        <v>0</v>
      </c>
      <c r="AB16" s="37">
        <f t="shared" si="5"/>
        <v>1</v>
      </c>
      <c r="AC16" s="38" t="str">
        <f>IF(ISNA(VLOOKUP(J16,'陸上２（参加者名簿）'!$C$28:$CF$274,25,)),"",VLOOKUP(J16,'陸上２（参加者名簿）'!$C$28:$CF$274,25,))</f>
        <v/>
      </c>
      <c r="AD16" s="1" t="s">
        <v>188</v>
      </c>
      <c r="AE16" s="37" t="str">
        <f>IF(ISNA(VLOOKUP(J16,'陸上２（参加者名簿）'!$C$28:$CF$274,32,)),"",VLOOKUP(J16,'陸上２（参加者名簿）'!$C$28:$CF$274,32,))</f>
        <v/>
      </c>
      <c r="AF16" s="38" t="str">
        <f t="shared" si="6"/>
        <v xml:space="preserve">  </v>
      </c>
      <c r="AG16" s="1">
        <v>10</v>
      </c>
      <c r="AH16" t="str">
        <f>CONCATENATE('陸上２（参加者名簿）'!BB37,'陸上２（参加者名簿）'!AW37,'陸上２（参加者名簿）'!BX37)</f>
        <v/>
      </c>
      <c r="AZ16" s="1">
        <v>10</v>
      </c>
      <c r="BA16" t="str">
        <f>CONCATENATE('陸上２（参加者名簿）'!BB37,'陸上２（参加者名簿）'!BR37,'陸上２（参加者名簿）'!AW37)</f>
        <v/>
      </c>
      <c r="BK16">
        <v>10</v>
      </c>
      <c r="BL16" t="str">
        <f>CONCATENATE('陸上２（参加者名簿）'!BB37,'陸上２（参加者名簿）'!AW37,'陸上２（参加者名簿）'!BF37)</f>
        <v/>
      </c>
      <c r="CP16">
        <v>10</v>
      </c>
      <c r="CQ16" s="1" t="str">
        <f>CONCATENATE('陸上２（参加者名簿）'!BB37,'陸上２（参加者名簿）'!AW37,'陸上２（参加者名簿）'!BF37)</f>
        <v/>
      </c>
      <c r="CR16" t="str">
        <f>CONCATENATE('陸上２（参加者名簿）'!BB37,'陸上２（参加者名簿）'!AW37,'陸上２（参加者名簿）'!BR37)</f>
        <v/>
      </c>
      <c r="CT16" t="str">
        <f>CONCATENATE(B10,D9,F29)</f>
        <v>中学生男走高跳</v>
      </c>
      <c r="CV16" t="e">
        <f>CONCATENATE(#REF!,#REF!)</f>
        <v>#REF!</v>
      </c>
      <c r="CY16">
        <v>10</v>
      </c>
      <c r="CZ16" t="str">
        <f>CONCATENATE('陸上２（参加者名簿）'!BB37,'陸上２（参加者名簿）'!AW37)</f>
        <v/>
      </c>
    </row>
    <row r="17" spans="2:104">
      <c r="B17" s="3"/>
      <c r="C17" s="3"/>
      <c r="D17" s="2" t="s">
        <v>48</v>
      </c>
      <c r="E17" s="3"/>
      <c r="J17" s="1">
        <f t="shared" si="2"/>
        <v>11</v>
      </c>
      <c r="K17" s="1" t="str">
        <f>IF(ISNA(VLOOKUP(J17,'陸上２（参加者名簿）'!$C$28:$CF$274,5,)),"",VLOOKUP(J17,'陸上２（参加者名簿）'!$C$28:$CF$274,5,))</f>
        <v/>
      </c>
      <c r="L17" s="37" t="str">
        <f t="shared" si="0"/>
        <v>0  0</v>
      </c>
      <c r="M17" s="38" t="str">
        <f t="shared" si="3"/>
        <v xml:space="preserve">  </v>
      </c>
      <c r="N17" s="37">
        <f>VLOOKUP(J17,'陸上２（参加者名簿）'!$C$28:$CF$274,47)</f>
        <v>0</v>
      </c>
      <c r="O17" s="38" t="str">
        <f>VLOOKUP(J17,'陸上２（参加者名簿）'!$C$28:$CF$274,82,)</f>
        <v/>
      </c>
      <c r="P17" s="37">
        <f>VLOOKUP(J17,'陸上２（参加者名簿）'!$C$28:$CF$274,52,)</f>
        <v>0</v>
      </c>
      <c r="Q17" s="37">
        <f>VLOOKUP(J17,'陸上２（参加者名簿）'!$C$28:$CF$274,74,)</f>
        <v>0</v>
      </c>
      <c r="R17" s="41">
        <f>VLOOKUP(J17,'陸上２（参加者名簿）'!$C$28:$CF$274,50,)</f>
        <v>0</v>
      </c>
      <c r="S17" s="37">
        <f>VLOOKUP(J17,'陸上２（参加者名簿）'!$C$28:$CF$274,56,)</f>
        <v>0</v>
      </c>
      <c r="T17" s="126">
        <f>VLOOKUP(J17,'陸上２（参加者名簿）'!$C$28:$CF$274,61)</f>
        <v>0</v>
      </c>
      <c r="U17" s="37">
        <f>VLOOKUP(J17,'陸上２（参加者名簿）'!$C$28:$CF$274,68,)</f>
        <v>0</v>
      </c>
      <c r="V17" s="37" t="str">
        <f>'陸上２（参加者名簿）'!$CF$19</f>
        <v/>
      </c>
      <c r="W17" s="37" t="str">
        <f>'陸上２（参加者名簿）'!$CF$21</f>
        <v/>
      </c>
      <c r="X17" s="38">
        <f t="shared" si="21"/>
        <v>0</v>
      </c>
      <c r="Y17" s="37">
        <f>IF(ISNA(VLOOKUP(J17,'陸上２（参加者名簿）'!$C$28:$CF$274,11,)),"",VLOOKUP(J17,'陸上２（参加者名簿）'!$C$28:$CF$274,11,))</f>
        <v>0</v>
      </c>
      <c r="Z17" s="38" t="s">
        <v>188</v>
      </c>
      <c r="AA17" s="37">
        <f>IF(ISNA(VLOOKUP(J17,'陸上２（参加者名簿）'!$C$28:$CF$274,18,)),"",VLOOKUP(J17,'陸上２（参加者名簿）'!$C$28:$CF$274,18,))</f>
        <v>0</v>
      </c>
      <c r="AB17" s="37">
        <f t="shared" si="5"/>
        <v>1</v>
      </c>
      <c r="AC17" s="38" t="str">
        <f>IF(ISNA(VLOOKUP(J17,'陸上２（参加者名簿）'!$C$28:$CF$274,25,)),"",VLOOKUP(J17,'陸上２（参加者名簿）'!$C$28:$CF$274,25,))</f>
        <v/>
      </c>
      <c r="AD17" s="1" t="s">
        <v>188</v>
      </c>
      <c r="AE17" s="37" t="str">
        <f>IF(ISNA(VLOOKUP(J17,'陸上２（参加者名簿）'!$C$28:$CF$274,32,)),"",VLOOKUP(J17,'陸上２（参加者名簿）'!$C$28:$CF$274,32,))</f>
        <v/>
      </c>
      <c r="AF17" s="38" t="str">
        <f t="shared" si="6"/>
        <v xml:space="preserve">  </v>
      </c>
      <c r="AG17" s="1">
        <v>11</v>
      </c>
      <c r="AH17" t="str">
        <f>CONCATENATE('陸上２（参加者名簿）'!BB38,'陸上２（参加者名簿）'!AW38,'陸上２（参加者名簿）'!BX38)</f>
        <v/>
      </c>
      <c r="AZ17" s="1">
        <v>11</v>
      </c>
      <c r="BA17" t="str">
        <f>CONCATENATE('陸上２（参加者名簿）'!BB38,'陸上２（参加者名簿）'!BR38,'陸上２（参加者名簿）'!AW38)</f>
        <v/>
      </c>
      <c r="BK17">
        <v>11</v>
      </c>
      <c r="BL17" t="str">
        <f>CONCATENATE('陸上２（参加者名簿）'!BB38,'陸上２（参加者名簿）'!AW38,'陸上２（参加者名簿）'!BF38)</f>
        <v/>
      </c>
      <c r="CP17">
        <v>11</v>
      </c>
      <c r="CQ17" s="1" t="str">
        <f>CONCATENATE('陸上２（参加者名簿）'!BB38,'陸上２（参加者名簿）'!AW38,'陸上２（参加者名簿）'!BF38)</f>
        <v/>
      </c>
      <c r="CR17" t="str">
        <f>CONCATENATE('陸上２（参加者名簿）'!BB38,'陸上２（参加者名簿）'!AW38,'陸上２（参加者名簿）'!BR38)</f>
        <v/>
      </c>
      <c r="CT17" t="str">
        <f>CONCATENATE(B10,D9,F31)</f>
        <v>中学生男砲丸投</v>
      </c>
      <c r="CV17" t="e">
        <f>CONCATENATE(#REF!,#REF!)</f>
        <v>#REF!</v>
      </c>
      <c r="CY17">
        <v>11</v>
      </c>
      <c r="CZ17" t="str">
        <f>CONCATENATE('陸上２（参加者名簿）'!BB38,'陸上２（参加者名簿）'!AW38)</f>
        <v/>
      </c>
    </row>
    <row r="18" spans="2:104">
      <c r="B18" s="3"/>
      <c r="C18" s="3"/>
      <c r="D18" s="3"/>
      <c r="E18" s="3"/>
      <c r="J18" s="1">
        <f t="shared" si="2"/>
        <v>12</v>
      </c>
      <c r="K18" s="1" t="str">
        <f>IF(ISNA(VLOOKUP(J18,'陸上２（参加者名簿）'!$C$28:$CF$274,5,)),"",VLOOKUP(J18,'陸上２（参加者名簿）'!$C$28:$CF$274,5,))</f>
        <v/>
      </c>
      <c r="L18" s="37" t="str">
        <f t="shared" si="0"/>
        <v>0  0</v>
      </c>
      <c r="M18" s="38" t="str">
        <f t="shared" si="3"/>
        <v xml:space="preserve">  </v>
      </c>
      <c r="N18" s="37">
        <f>VLOOKUP(J18,'陸上２（参加者名簿）'!$C$28:$CF$274,47)</f>
        <v>0</v>
      </c>
      <c r="O18" s="38" t="str">
        <f>VLOOKUP(J18,'陸上２（参加者名簿）'!$C$28:$CF$274,82,)</f>
        <v/>
      </c>
      <c r="P18" s="37">
        <f>VLOOKUP(J18,'陸上２（参加者名簿）'!$C$28:$CF$274,52,)</f>
        <v>0</v>
      </c>
      <c r="Q18" s="37">
        <f>VLOOKUP(J18,'陸上２（参加者名簿）'!$C$28:$CF$274,74,)</f>
        <v>0</v>
      </c>
      <c r="R18" s="41">
        <f>VLOOKUP(J18,'陸上２（参加者名簿）'!$C$28:$CF$274,50,)</f>
        <v>0</v>
      </c>
      <c r="S18" s="37">
        <f>VLOOKUP(J18,'陸上２（参加者名簿）'!$C$28:$CF$274,56,)</f>
        <v>0</v>
      </c>
      <c r="T18" s="126">
        <f>VLOOKUP(J18,'陸上２（参加者名簿）'!$C$28:$CF$274,61)</f>
        <v>0</v>
      </c>
      <c r="U18" s="37">
        <f>VLOOKUP(J18,'陸上２（参加者名簿）'!$C$28:$CF$274,68,)</f>
        <v>0</v>
      </c>
      <c r="V18" s="37" t="str">
        <f>'陸上２（参加者名簿）'!$CF$19</f>
        <v/>
      </c>
      <c r="W18" s="37" t="str">
        <f>'陸上２（参加者名簿）'!$CF$21</f>
        <v/>
      </c>
      <c r="X18" s="38">
        <f t="shared" si="21"/>
        <v>0</v>
      </c>
      <c r="Y18" s="37">
        <f>IF(ISNA(VLOOKUP(J18,'陸上２（参加者名簿）'!$C$28:$CF$274,11,)),"",VLOOKUP(J18,'陸上２（参加者名簿）'!$C$28:$CF$274,11,))</f>
        <v>0</v>
      </c>
      <c r="Z18" s="38" t="s">
        <v>188</v>
      </c>
      <c r="AA18" s="37">
        <f>IF(ISNA(VLOOKUP(J18,'陸上２（参加者名簿）'!$C$28:$CF$274,18,)),"",VLOOKUP(J18,'陸上２（参加者名簿）'!$C$28:$CF$274,18,))</f>
        <v>0</v>
      </c>
      <c r="AB18" s="37">
        <f t="shared" si="5"/>
        <v>1</v>
      </c>
      <c r="AC18" s="38" t="str">
        <f>IF(ISNA(VLOOKUP(J18,'陸上２（参加者名簿）'!$C$28:$CF$274,25,)),"",VLOOKUP(J18,'陸上２（参加者名簿）'!$C$28:$CF$274,25,))</f>
        <v/>
      </c>
      <c r="AD18" s="1" t="s">
        <v>188</v>
      </c>
      <c r="AE18" s="37" t="str">
        <f>IF(ISNA(VLOOKUP(J18,'陸上２（参加者名簿）'!$C$28:$CF$274,32,)),"",VLOOKUP(J18,'陸上２（参加者名簿）'!$C$28:$CF$274,32,))</f>
        <v/>
      </c>
      <c r="AF18" s="38" t="str">
        <f t="shared" si="6"/>
        <v xml:space="preserve">  </v>
      </c>
      <c r="AG18" s="1">
        <v>12</v>
      </c>
      <c r="AH18" t="str">
        <f>CONCATENATE('陸上２（参加者名簿）'!BB39,'陸上２（参加者名簿）'!AW39,'陸上２（参加者名簿）'!BX39)</f>
        <v/>
      </c>
      <c r="AZ18" s="1">
        <v>12</v>
      </c>
      <c r="BA18" t="str">
        <f>CONCATENATE('陸上２（参加者名簿）'!BB39,'陸上２（参加者名簿）'!BR39,'陸上２（参加者名簿）'!AW39)</f>
        <v/>
      </c>
      <c r="BK18">
        <v>12</v>
      </c>
      <c r="BL18" t="str">
        <f>CONCATENATE('陸上２（参加者名簿）'!BB39,'陸上２（参加者名簿）'!AW39,'陸上２（参加者名簿）'!BF39)</f>
        <v/>
      </c>
      <c r="CP18">
        <v>12</v>
      </c>
      <c r="CQ18" s="1" t="str">
        <f>CONCATENATE('陸上２（参加者名簿）'!BB39,'陸上２（参加者名簿）'!AW39,'陸上２（参加者名簿）'!BF39)</f>
        <v/>
      </c>
      <c r="CR18" t="str">
        <f>CONCATENATE('陸上２（参加者名簿）'!BB39,'陸上２（参加者名簿）'!AW39,'陸上２（参加者名簿）'!BR39)</f>
        <v/>
      </c>
      <c r="CT18" t="str">
        <f>CONCATENATE(B10,D9,種目２)</f>
        <v>中学生男400mR</v>
      </c>
      <c r="CV18" t="e">
        <f>CONCATENATE(#REF!,#REF!)</f>
        <v>#REF!</v>
      </c>
      <c r="CY18">
        <v>12</v>
      </c>
      <c r="CZ18" t="str">
        <f>CONCATENATE('陸上２（参加者名簿）'!BB39,'陸上２（参加者名簿）'!AW39)</f>
        <v/>
      </c>
    </row>
    <row r="19" spans="2:104">
      <c r="B19" s="3"/>
      <c r="C19" s="3"/>
      <c r="D19" s="3"/>
      <c r="E19" s="3"/>
      <c r="F19" s="3" t="s">
        <v>56</v>
      </c>
      <c r="J19" s="1">
        <f t="shared" si="2"/>
        <v>13</v>
      </c>
      <c r="K19" s="1" t="str">
        <f>IF(ISNA(VLOOKUP(J19,'陸上２（参加者名簿）'!$C$28:$CF$274,5,)),"",VLOOKUP(J19,'陸上２（参加者名簿）'!$C$28:$CF$274,5,))</f>
        <v/>
      </c>
      <c r="L19" s="37" t="str">
        <f t="shared" si="0"/>
        <v>0  0</v>
      </c>
      <c r="M19" s="38" t="str">
        <f t="shared" si="3"/>
        <v xml:space="preserve">  </v>
      </c>
      <c r="N19" s="37">
        <f>VLOOKUP(J19,'陸上２（参加者名簿）'!$C$28:$CF$274,47)</f>
        <v>0</v>
      </c>
      <c r="O19" s="38" t="str">
        <f>VLOOKUP(J19,'陸上２（参加者名簿）'!$C$28:$CF$274,82,)</f>
        <v/>
      </c>
      <c r="P19" s="37">
        <f>VLOOKUP(J19,'陸上２（参加者名簿）'!$C$28:$CF$274,52,)</f>
        <v>0</v>
      </c>
      <c r="Q19" s="37">
        <f>VLOOKUP(J19,'陸上２（参加者名簿）'!$C$28:$CF$274,74,)</f>
        <v>0</v>
      </c>
      <c r="R19" s="41">
        <f>VLOOKUP(J19,'陸上２（参加者名簿）'!$C$28:$CF$274,50,)</f>
        <v>0</v>
      </c>
      <c r="S19" s="37">
        <f>VLOOKUP(J19,'陸上２（参加者名簿）'!$C$28:$CF$274,56,)</f>
        <v>0</v>
      </c>
      <c r="T19" s="126">
        <f>VLOOKUP(J19,'陸上２（参加者名簿）'!$C$28:$CF$274,61)</f>
        <v>0</v>
      </c>
      <c r="U19" s="37">
        <f>VLOOKUP(J19,'陸上２（参加者名簿）'!$C$28:$CF$274,68,)</f>
        <v>0</v>
      </c>
      <c r="V19" s="37" t="str">
        <f>'陸上２（参加者名簿）'!$CF$19</f>
        <v/>
      </c>
      <c r="W19" s="37" t="str">
        <f>'陸上２（参加者名簿）'!$CF$21</f>
        <v/>
      </c>
      <c r="X19" s="38">
        <f t="shared" si="21"/>
        <v>0</v>
      </c>
      <c r="Y19" s="37">
        <f>IF(ISNA(VLOOKUP(J19,'陸上２（参加者名簿）'!$C$28:$CF$274,11,)),"",VLOOKUP(J19,'陸上２（参加者名簿）'!$C$28:$CF$274,11,))</f>
        <v>0</v>
      </c>
      <c r="Z19" s="38" t="s">
        <v>188</v>
      </c>
      <c r="AA19" s="37">
        <f>IF(ISNA(VLOOKUP(J19,'陸上２（参加者名簿）'!$C$28:$CF$274,18,)),"",VLOOKUP(J19,'陸上２（参加者名簿）'!$C$28:$CF$274,18,))</f>
        <v>0</v>
      </c>
      <c r="AB19" s="37">
        <f t="shared" si="5"/>
        <v>1</v>
      </c>
      <c r="AC19" s="38" t="str">
        <f>IF(ISNA(VLOOKUP(J19,'陸上２（参加者名簿）'!$C$28:$CF$274,25,)),"",VLOOKUP(J19,'陸上２（参加者名簿）'!$C$28:$CF$274,25,))</f>
        <v/>
      </c>
      <c r="AD19" s="1" t="s">
        <v>188</v>
      </c>
      <c r="AE19" s="37" t="str">
        <f>IF(ISNA(VLOOKUP(J19,'陸上２（参加者名簿）'!$C$28:$CF$274,32,)),"",VLOOKUP(J19,'陸上２（参加者名簿）'!$C$28:$CF$274,32,))</f>
        <v/>
      </c>
      <c r="AF19" s="38" t="str">
        <f t="shared" si="6"/>
        <v xml:space="preserve">  </v>
      </c>
      <c r="AG19" s="1">
        <v>13</v>
      </c>
      <c r="AH19" t="str">
        <f>CONCATENATE('陸上２（参加者名簿）'!BB75,'陸上２（参加者名簿）'!AW75,'陸上２（参加者名簿）'!BX75)</f>
        <v/>
      </c>
      <c r="AZ19" s="1">
        <v>13</v>
      </c>
      <c r="BA19" t="str">
        <f>CONCATENATE('陸上２（参加者名簿）'!BB75,'陸上２（参加者名簿）'!BR75,'陸上２（参加者名簿）'!AW75)</f>
        <v/>
      </c>
      <c r="BK19">
        <v>13</v>
      </c>
      <c r="BL19" t="str">
        <f>CONCATENATE('陸上２（参加者名簿）'!BB75,'陸上２（参加者名簿）'!AW75,'陸上２（参加者名簿）'!BF75)</f>
        <v/>
      </c>
      <c r="CP19">
        <v>13</v>
      </c>
      <c r="CQ19" t="str">
        <f>CONCATENATE('陸上２（参加者名簿）'!BB75,'陸上２（参加者名簿）'!AW75,'陸上２（参加者名簿）'!BF75)</f>
        <v/>
      </c>
      <c r="CR19" t="str">
        <f>CONCATENATE('陸上２（参加者名簿）'!BB75,'陸上２（参加者名簿）'!AW75,'陸上２（参加者名簿）'!BR75)</f>
        <v/>
      </c>
      <c r="CT19" t="str">
        <f>CONCATENATE(B10,D10,F26)</f>
        <v>中学生女200</v>
      </c>
      <c r="CY19">
        <v>13</v>
      </c>
      <c r="CZ19" t="str">
        <f>CONCATENATE('陸上２（参加者名簿）'!BB75,'陸上２（参加者名簿）'!AW75)</f>
        <v/>
      </c>
    </row>
    <row r="20" spans="2:104">
      <c r="B20" s="3"/>
      <c r="C20" s="3"/>
      <c r="D20" s="51" t="s">
        <v>170</v>
      </c>
      <c r="E20" s="3"/>
      <c r="F20" s="2" t="s">
        <v>57</v>
      </c>
      <c r="J20" s="1">
        <f t="shared" si="2"/>
        <v>14</v>
      </c>
      <c r="K20" s="1" t="str">
        <f>IF(ISNA(VLOOKUP(J20,'陸上２（参加者名簿）'!$C$28:$CF$274,5,)),"",VLOOKUP(J20,'陸上２（参加者名簿）'!$C$28:$CF$274,5,))</f>
        <v/>
      </c>
      <c r="L20" s="37" t="str">
        <f t="shared" si="0"/>
        <v>0  0</v>
      </c>
      <c r="M20" s="38" t="str">
        <f t="shared" si="3"/>
        <v xml:space="preserve">  </v>
      </c>
      <c r="N20" s="37">
        <f>VLOOKUP(J20,'陸上２（参加者名簿）'!$C$28:$CF$274,47)</f>
        <v>0</v>
      </c>
      <c r="O20" s="38" t="str">
        <f>VLOOKUP(J20,'陸上２（参加者名簿）'!$C$28:$CF$274,82,)</f>
        <v/>
      </c>
      <c r="P20" s="37">
        <f>VLOOKUP(J20,'陸上２（参加者名簿）'!$C$28:$CF$274,52,)</f>
        <v>0</v>
      </c>
      <c r="Q20" s="37">
        <f>VLOOKUP(J20,'陸上２（参加者名簿）'!$C$28:$CF$274,74,)</f>
        <v>0</v>
      </c>
      <c r="R20" s="41">
        <f>VLOOKUP(J20,'陸上２（参加者名簿）'!$C$28:$CF$274,50,)</f>
        <v>0</v>
      </c>
      <c r="S20" s="37">
        <f>VLOOKUP(J20,'陸上２（参加者名簿）'!$C$28:$CF$274,56,)</f>
        <v>0</v>
      </c>
      <c r="T20" s="126">
        <f>VLOOKUP(J20,'陸上２（参加者名簿）'!$C$28:$CF$274,61)</f>
        <v>0</v>
      </c>
      <c r="U20" s="37">
        <f>VLOOKUP(J20,'陸上２（参加者名簿）'!$C$28:$CF$274,68,)</f>
        <v>0</v>
      </c>
      <c r="V20" s="37" t="str">
        <f>'陸上２（参加者名簿）'!$CF$19</f>
        <v/>
      </c>
      <c r="W20" s="37" t="str">
        <f>'陸上２（参加者名簿）'!$CF$21</f>
        <v/>
      </c>
      <c r="X20" s="38">
        <f t="shared" si="21"/>
        <v>0</v>
      </c>
      <c r="Y20" s="37">
        <f>IF(ISNA(VLOOKUP(J20,'陸上２（参加者名簿）'!$C$28:$CF$274,11,)),"",VLOOKUP(J20,'陸上２（参加者名簿）'!$C$28:$CF$274,11,))</f>
        <v>0</v>
      </c>
      <c r="Z20" s="38" t="s">
        <v>188</v>
      </c>
      <c r="AA20" s="37">
        <f>IF(ISNA(VLOOKUP(J20,'陸上２（参加者名簿）'!$C$28:$CF$274,18,)),"",VLOOKUP(J20,'陸上２（参加者名簿）'!$C$28:$CF$274,18,))</f>
        <v>0</v>
      </c>
      <c r="AB20" s="37">
        <f t="shared" si="5"/>
        <v>1</v>
      </c>
      <c r="AC20" s="38" t="str">
        <f>IF(ISNA(VLOOKUP(J20,'陸上２（参加者名簿）'!$C$28:$CF$274,25,)),"",VLOOKUP(J20,'陸上２（参加者名簿）'!$C$28:$CF$274,25,))</f>
        <v/>
      </c>
      <c r="AD20" s="1" t="s">
        <v>188</v>
      </c>
      <c r="AE20" s="37" t="str">
        <f>IF(ISNA(VLOOKUP(J20,'陸上２（参加者名簿）'!$C$28:$CF$274,32,)),"",VLOOKUP(J20,'陸上２（参加者名簿）'!$C$28:$CF$274,32,))</f>
        <v/>
      </c>
      <c r="AF20" s="38" t="str">
        <f t="shared" si="6"/>
        <v xml:space="preserve">  </v>
      </c>
      <c r="AG20" s="1">
        <v>14</v>
      </c>
      <c r="AH20" t="str">
        <f>CONCATENATE('陸上２（参加者名簿）'!BB76,'陸上２（参加者名簿）'!AW76,'陸上２（参加者名簿）'!BX76)</f>
        <v/>
      </c>
      <c r="AZ20" s="1">
        <v>14</v>
      </c>
      <c r="BA20" t="str">
        <f>CONCATENATE('陸上２（参加者名簿）'!BB76,'陸上２（参加者名簿）'!BR76,'陸上２（参加者名簿）'!AW76)</f>
        <v/>
      </c>
      <c r="BK20">
        <v>14</v>
      </c>
      <c r="BL20" t="str">
        <f>CONCATENATE('陸上２（参加者名簿）'!BB76,'陸上２（参加者名簿）'!AW76,'陸上２（参加者名簿）'!BF76)</f>
        <v/>
      </c>
      <c r="CP20">
        <v>14</v>
      </c>
      <c r="CQ20" t="str">
        <f>CONCATENATE('陸上２（参加者名簿）'!BB76,'陸上２（参加者名簿）'!AW76,'陸上２（参加者名簿）'!BF76)</f>
        <v/>
      </c>
      <c r="CR20" t="str">
        <f>CONCATENATE('陸上２（参加者名簿）'!BB76,'陸上２（参加者名簿）'!AW76,'陸上２（参加者名簿）'!BR76)</f>
        <v/>
      </c>
      <c r="CT20" t="str">
        <f>CONCATENATE(B10,D10,F29)</f>
        <v>中学生女走高跳</v>
      </c>
      <c r="CV20" t="s">
        <v>178</v>
      </c>
      <c r="CW20">
        <f t="shared" ref="CW20:CW26" si="22">COUNTIF($CV$7:$CV$18,CV20)</f>
        <v>0</v>
      </c>
      <c r="CY20">
        <v>14</v>
      </c>
      <c r="CZ20" t="str">
        <f>CONCATENATE('陸上２（参加者名簿）'!BB76,'陸上２（参加者名簿）'!AW76)</f>
        <v/>
      </c>
    </row>
    <row r="21" spans="2:104">
      <c r="D21" s="4" t="s">
        <v>171</v>
      </c>
      <c r="F21" s="4" t="s">
        <v>58</v>
      </c>
      <c r="J21" s="1">
        <f t="shared" si="2"/>
        <v>15</v>
      </c>
      <c r="K21" s="1" t="str">
        <f>IF(ISNA(VLOOKUP(J21,'陸上２（参加者名簿）'!$C$28:$CF$274,5,)),"",VLOOKUP(J21,'陸上２（参加者名簿）'!$C$28:$CF$274,5,))</f>
        <v/>
      </c>
      <c r="L21" s="37" t="str">
        <f t="shared" si="0"/>
        <v>0  0</v>
      </c>
      <c r="M21" s="38" t="str">
        <f t="shared" si="3"/>
        <v xml:space="preserve">  </v>
      </c>
      <c r="N21" s="37">
        <f>VLOOKUP(J21,'陸上２（参加者名簿）'!$C$28:$CF$274,47)</f>
        <v>0</v>
      </c>
      <c r="O21" s="38" t="str">
        <f>VLOOKUP(J21,'陸上２（参加者名簿）'!$C$28:$CF$274,82,)</f>
        <v/>
      </c>
      <c r="P21" s="37">
        <f>VLOOKUP(J21,'陸上２（参加者名簿）'!$C$28:$CF$274,52,)</f>
        <v>0</v>
      </c>
      <c r="Q21" s="37">
        <f>VLOOKUP(J21,'陸上２（参加者名簿）'!$C$28:$CF$274,74,)</f>
        <v>0</v>
      </c>
      <c r="R21" s="41">
        <f>VLOOKUP(J21,'陸上２（参加者名簿）'!$C$28:$CF$274,50,)</f>
        <v>0</v>
      </c>
      <c r="S21" s="37">
        <f>VLOOKUP(J21,'陸上２（参加者名簿）'!$C$28:$CF$274,56,)</f>
        <v>0</v>
      </c>
      <c r="T21" s="126">
        <f>VLOOKUP(J21,'陸上２（参加者名簿）'!$C$28:$CF$274,61)</f>
        <v>0</v>
      </c>
      <c r="U21" s="37">
        <f>VLOOKUP(J21,'陸上２（参加者名簿）'!$C$28:$CF$274,68,)</f>
        <v>0</v>
      </c>
      <c r="V21" s="37" t="str">
        <f>'陸上２（参加者名簿）'!$CF$19</f>
        <v/>
      </c>
      <c r="W21" s="37" t="str">
        <f>'陸上２（参加者名簿）'!$CF$21</f>
        <v/>
      </c>
      <c r="X21" s="38">
        <f t="shared" si="21"/>
        <v>0</v>
      </c>
      <c r="Y21" s="37">
        <f>IF(ISNA(VLOOKUP(J21,'陸上２（参加者名簿）'!$C$28:$CF$274,11,)),"",VLOOKUP(J21,'陸上２（参加者名簿）'!$C$28:$CF$274,11,))</f>
        <v>0</v>
      </c>
      <c r="Z21" s="38" t="s">
        <v>188</v>
      </c>
      <c r="AA21" s="37">
        <f>IF(ISNA(VLOOKUP(J21,'陸上２（参加者名簿）'!$C$28:$CF$274,18,)),"",VLOOKUP(J21,'陸上２（参加者名簿）'!$C$28:$CF$274,18,))</f>
        <v>0</v>
      </c>
      <c r="AB21" s="37">
        <f t="shared" si="5"/>
        <v>1</v>
      </c>
      <c r="AC21" s="38" t="str">
        <f>IF(ISNA(VLOOKUP(J21,'陸上２（参加者名簿）'!$C$28:$CF$274,25,)),"",VLOOKUP(J21,'陸上２（参加者名簿）'!$C$28:$CF$274,25,))</f>
        <v/>
      </c>
      <c r="AD21" s="1" t="s">
        <v>188</v>
      </c>
      <c r="AE21" s="37" t="str">
        <f>IF(ISNA(VLOOKUP(J21,'陸上２（参加者名簿）'!$C$28:$CF$274,32,)),"",VLOOKUP(J21,'陸上２（参加者名簿）'!$C$28:$CF$274,32,))</f>
        <v/>
      </c>
      <c r="AF21" s="38" t="str">
        <f t="shared" si="6"/>
        <v xml:space="preserve">  </v>
      </c>
      <c r="AG21" s="1">
        <v>15</v>
      </c>
      <c r="AH21" t="str">
        <f>CONCATENATE('陸上２（参加者名簿）'!BB77,'陸上２（参加者名簿）'!AW77,'陸上２（参加者名簿）'!BX77)</f>
        <v/>
      </c>
      <c r="AZ21" s="1">
        <v>15</v>
      </c>
      <c r="BA21" t="str">
        <f>CONCATENATE('陸上２（参加者名簿）'!BB77,'陸上２（参加者名簿）'!BR77,'陸上２（参加者名簿）'!AW77)</f>
        <v/>
      </c>
      <c r="BK21">
        <v>15</v>
      </c>
      <c r="BL21" t="str">
        <f>CONCATENATE('陸上２（参加者名簿）'!BB77,'陸上２（参加者名簿）'!AW77,'陸上２（参加者名簿）'!BF77)</f>
        <v/>
      </c>
      <c r="CP21">
        <v>15</v>
      </c>
      <c r="CQ21" t="str">
        <f>CONCATENATE('陸上２（参加者名簿）'!BB77,'陸上２（参加者名簿）'!AW77,'陸上２（参加者名簿）'!BF77)</f>
        <v/>
      </c>
      <c r="CR21" t="str">
        <f>CONCATENATE('陸上２（参加者名簿）'!BB77,'陸上２（参加者名簿）'!AW77,'陸上２（参加者名簿）'!BR77)</f>
        <v/>
      </c>
      <c r="CT21" t="str">
        <f>CONCATENATE(B10,D10,F31)</f>
        <v>中学生女砲丸投</v>
      </c>
      <c r="CV21" t="s">
        <v>179</v>
      </c>
      <c r="CW21">
        <f t="shared" si="22"/>
        <v>0</v>
      </c>
      <c r="CY21">
        <v>15</v>
      </c>
      <c r="CZ21" t="str">
        <f>CONCATENATE('陸上２（参加者名簿）'!BB77,'陸上２（参加者名簿）'!AW77)</f>
        <v/>
      </c>
    </row>
    <row r="22" spans="2:104">
      <c r="D22" s="4" t="s">
        <v>172</v>
      </c>
      <c r="J22" s="1">
        <f t="shared" si="2"/>
        <v>16</v>
      </c>
      <c r="K22" s="1" t="str">
        <f>IF(ISNA(VLOOKUP(J22,'陸上２（参加者名簿）'!$C$28:$CF$274,5,)),"",VLOOKUP(J22,'陸上２（参加者名簿）'!$C$28:$CF$274,5,))</f>
        <v/>
      </c>
      <c r="L22" s="37" t="str">
        <f t="shared" si="0"/>
        <v>0  0</v>
      </c>
      <c r="M22" s="38" t="str">
        <f t="shared" si="3"/>
        <v xml:space="preserve">  </v>
      </c>
      <c r="N22" s="37">
        <f>VLOOKUP(J22,'陸上２（参加者名簿）'!$C$28:$CF$274,47)</f>
        <v>0</v>
      </c>
      <c r="O22" s="38" t="str">
        <f>VLOOKUP(J22,'陸上２（参加者名簿）'!$C$28:$CF$274,82,)</f>
        <v/>
      </c>
      <c r="P22" s="37">
        <f>VLOOKUP(J22,'陸上２（参加者名簿）'!$C$28:$CF$274,52,)</f>
        <v>0</v>
      </c>
      <c r="Q22" s="37">
        <f>VLOOKUP(J22,'陸上２（参加者名簿）'!$C$28:$CF$274,74,)</f>
        <v>0</v>
      </c>
      <c r="R22" s="41">
        <f>VLOOKUP(J22,'陸上２（参加者名簿）'!$C$28:$CF$274,50,)</f>
        <v>0</v>
      </c>
      <c r="S22" s="37">
        <f>VLOOKUP(J22,'陸上２（参加者名簿）'!$C$28:$CF$274,56,)</f>
        <v>0</v>
      </c>
      <c r="T22" s="126">
        <f>VLOOKUP(J22,'陸上２（参加者名簿）'!$C$28:$CF$274,61)</f>
        <v>0</v>
      </c>
      <c r="U22" s="37">
        <f>VLOOKUP(J22,'陸上２（参加者名簿）'!$C$28:$CF$274,68,)</f>
        <v>0</v>
      </c>
      <c r="V22" s="37" t="str">
        <f>'陸上２（参加者名簿）'!$CF$19</f>
        <v/>
      </c>
      <c r="W22" s="37" t="str">
        <f>'陸上２（参加者名簿）'!$CF$21</f>
        <v/>
      </c>
      <c r="X22" s="38">
        <f t="shared" si="21"/>
        <v>0</v>
      </c>
      <c r="Y22" s="37">
        <f>IF(ISNA(VLOOKUP(J22,'陸上２（参加者名簿）'!$C$28:$CF$274,11,)),"",VLOOKUP(J22,'陸上２（参加者名簿）'!$C$28:$CF$274,11,))</f>
        <v>0</v>
      </c>
      <c r="Z22" s="38" t="s">
        <v>188</v>
      </c>
      <c r="AA22" s="37">
        <f>IF(ISNA(VLOOKUP(J22,'陸上２（参加者名簿）'!$C$28:$CF$274,18,)),"",VLOOKUP(J22,'陸上２（参加者名簿）'!$C$28:$CF$274,18,))</f>
        <v>0</v>
      </c>
      <c r="AB22" s="37">
        <f t="shared" si="5"/>
        <v>1</v>
      </c>
      <c r="AC22" s="38" t="str">
        <f>IF(ISNA(VLOOKUP(J22,'陸上２（参加者名簿）'!$C$28:$CF$274,25,)),"",VLOOKUP(J22,'陸上２（参加者名簿）'!$C$28:$CF$274,25,))</f>
        <v/>
      </c>
      <c r="AD22" s="1" t="s">
        <v>188</v>
      </c>
      <c r="AE22" s="37" t="str">
        <f>IF(ISNA(VLOOKUP(J22,'陸上２（参加者名簿）'!$C$28:$CF$274,32,)),"",VLOOKUP(J22,'陸上２（参加者名簿）'!$C$28:$CF$274,32,))</f>
        <v/>
      </c>
      <c r="AF22" s="38" t="str">
        <f t="shared" si="6"/>
        <v xml:space="preserve">  </v>
      </c>
      <c r="AG22" s="1">
        <v>16</v>
      </c>
      <c r="AH22" t="str">
        <f>CONCATENATE('陸上２（参加者名簿）'!BB78,'陸上２（参加者名簿）'!AW78,'陸上２（参加者名簿）'!BX78)</f>
        <v/>
      </c>
      <c r="AZ22" s="1">
        <v>16</v>
      </c>
      <c r="BA22" t="str">
        <f>CONCATENATE('陸上２（参加者名簿）'!BB78,'陸上２（参加者名簿）'!BR78,'陸上２（参加者名簿）'!AW78)</f>
        <v/>
      </c>
      <c r="BK22">
        <v>16</v>
      </c>
      <c r="BL22" t="str">
        <f>CONCATENATE('陸上２（参加者名簿）'!BB78,'陸上２（参加者名簿）'!AW78,'陸上２（参加者名簿）'!BF78)</f>
        <v/>
      </c>
      <c r="CE22" s="449" t="s">
        <v>160</v>
      </c>
      <c r="CF22" s="449"/>
      <c r="CG22" s="449"/>
      <c r="CJ22" s="449" t="s">
        <v>161</v>
      </c>
      <c r="CK22" s="449"/>
      <c r="CL22" s="449"/>
      <c r="CP22">
        <v>16</v>
      </c>
      <c r="CQ22" t="str">
        <f>CONCATENATE('陸上２（参加者名簿）'!BB78,'陸上２（参加者名簿）'!AW78,'陸上２（参加者名簿）'!BF78)</f>
        <v/>
      </c>
      <c r="CR22" t="str">
        <f>CONCATENATE('陸上２（参加者名簿）'!BB78,'陸上２（参加者名簿）'!AW78,'陸上２（参加者名簿）'!BR78)</f>
        <v/>
      </c>
      <c r="CT22" t="str">
        <f>CONCATENATE(B10,D10,種目２)</f>
        <v>中学生女400mR</v>
      </c>
      <c r="CV22" t="s">
        <v>180</v>
      </c>
      <c r="CW22">
        <f t="shared" si="22"/>
        <v>0</v>
      </c>
      <c r="CY22">
        <v>16</v>
      </c>
      <c r="CZ22" t="str">
        <f>CONCATENATE('陸上２（参加者名簿）'!BB78,'陸上２（参加者名簿）'!AW78)</f>
        <v/>
      </c>
    </row>
    <row r="23" spans="2:104">
      <c r="D23" s="4" t="s">
        <v>173</v>
      </c>
      <c r="J23" s="1">
        <f t="shared" si="2"/>
        <v>17</v>
      </c>
      <c r="K23" s="1" t="str">
        <f>IF(ISNA(VLOOKUP(J23,'陸上２（参加者名簿）'!$C$28:$CF$274,5,)),"",VLOOKUP(J23,'陸上２（参加者名簿）'!$C$28:$CF$274,5,))</f>
        <v/>
      </c>
      <c r="L23" s="37" t="str">
        <f t="shared" si="0"/>
        <v>0  0</v>
      </c>
      <c r="M23" s="38" t="str">
        <f t="shared" si="3"/>
        <v xml:space="preserve">  </v>
      </c>
      <c r="N23" s="37">
        <f>VLOOKUP(J23,'陸上２（参加者名簿）'!$C$28:$CF$274,47)</f>
        <v>0</v>
      </c>
      <c r="O23" s="38" t="str">
        <f>VLOOKUP(J23,'陸上２（参加者名簿）'!$C$28:$CF$274,82,)</f>
        <v/>
      </c>
      <c r="P23" s="37">
        <f>VLOOKUP(J23,'陸上２（参加者名簿）'!$C$28:$CF$274,52,)</f>
        <v>0</v>
      </c>
      <c r="Q23" s="37">
        <f>VLOOKUP(J23,'陸上２（参加者名簿）'!$C$28:$CF$274,74,)</f>
        <v>0</v>
      </c>
      <c r="R23" s="41">
        <f>VLOOKUP(J23,'陸上２（参加者名簿）'!$C$28:$CF$274,50,)</f>
        <v>0</v>
      </c>
      <c r="S23" s="37">
        <f>VLOOKUP(J23,'陸上２（参加者名簿）'!$C$28:$CF$274,56,)</f>
        <v>0</v>
      </c>
      <c r="T23" s="126">
        <f>VLOOKUP(J23,'陸上２（参加者名簿）'!$C$28:$CF$274,61)</f>
        <v>0</v>
      </c>
      <c r="U23" s="37">
        <f>VLOOKUP(J23,'陸上２（参加者名簿）'!$C$28:$CF$274,68,)</f>
        <v>0</v>
      </c>
      <c r="V23" s="37" t="str">
        <f>'陸上２（参加者名簿）'!$CF$19</f>
        <v/>
      </c>
      <c r="W23" s="37" t="str">
        <f>'陸上２（参加者名簿）'!$CF$21</f>
        <v/>
      </c>
      <c r="X23" s="38">
        <f t="shared" si="21"/>
        <v>0</v>
      </c>
      <c r="Y23" s="37">
        <f>IF(ISNA(VLOOKUP(J23,'陸上２（参加者名簿）'!$C$28:$CF$274,11,)),"",VLOOKUP(J23,'陸上２（参加者名簿）'!$C$28:$CF$274,11,))</f>
        <v>0</v>
      </c>
      <c r="Z23" s="38" t="s">
        <v>188</v>
      </c>
      <c r="AA23" s="37">
        <f>IF(ISNA(VLOOKUP(J23,'陸上２（参加者名簿）'!$C$28:$CF$274,18,)),"",VLOOKUP(J23,'陸上２（参加者名簿）'!$C$28:$CF$274,18,))</f>
        <v>0</v>
      </c>
      <c r="AB23" s="37">
        <f t="shared" si="5"/>
        <v>1</v>
      </c>
      <c r="AC23" s="38" t="str">
        <f>IF(ISNA(VLOOKUP(J23,'陸上２（参加者名簿）'!$C$28:$CF$274,25,)),"",VLOOKUP(J23,'陸上２（参加者名簿）'!$C$28:$CF$274,25,))</f>
        <v/>
      </c>
      <c r="AD23" s="1" t="s">
        <v>188</v>
      </c>
      <c r="AE23" s="37" t="str">
        <f>IF(ISNA(VLOOKUP(J23,'陸上２（参加者名簿）'!$C$28:$CF$274,32,)),"",VLOOKUP(J23,'陸上２（参加者名簿）'!$C$28:$CF$274,32,))</f>
        <v/>
      </c>
      <c r="AF23" s="38" t="str">
        <f t="shared" si="6"/>
        <v xml:space="preserve">  </v>
      </c>
      <c r="AG23" s="1">
        <v>17</v>
      </c>
      <c r="AH23" t="str">
        <f>CONCATENATE('陸上２（参加者名簿）'!BB79,'陸上２（参加者名簿）'!AW79,'陸上２（参加者名簿）'!BX79)</f>
        <v/>
      </c>
      <c r="AZ23" s="1">
        <v>17</v>
      </c>
      <c r="BA23" t="str">
        <f>CONCATENATE('陸上２（参加者名簿）'!BB79,'陸上２（参加者名簿）'!BR79,'陸上２（参加者名簿）'!AW79)</f>
        <v/>
      </c>
      <c r="BK23">
        <v>17</v>
      </c>
      <c r="BL23" t="str">
        <f>CONCATENATE('陸上２（参加者名簿）'!BB79,'陸上２（参加者名簿）'!AW79,'陸上２（参加者名簿）'!BF79)</f>
        <v/>
      </c>
      <c r="CE23">
        <v>3000</v>
      </c>
      <c r="CF23" t="s">
        <v>64</v>
      </c>
      <c r="CG23" t="s">
        <v>156</v>
      </c>
      <c r="CI23" s="1" t="s">
        <v>153</v>
      </c>
      <c r="CJ23">
        <v>3000</v>
      </c>
      <c r="CK23" t="s">
        <v>64</v>
      </c>
      <c r="CL23" t="s">
        <v>156</v>
      </c>
      <c r="CN23" s="1" t="s">
        <v>153</v>
      </c>
      <c r="CP23">
        <v>17</v>
      </c>
      <c r="CQ23" t="str">
        <f>CONCATENATE('陸上２（参加者名簿）'!BB79,'陸上２（参加者名簿）'!AW79,'陸上２（参加者名簿）'!BF79)</f>
        <v/>
      </c>
      <c r="CR23" t="str">
        <f>CONCATENATE('陸上２（参加者名簿）'!BB79,'陸上２（参加者名簿）'!AW79,'陸上２（参加者名簿）'!BR79)</f>
        <v/>
      </c>
      <c r="CT23" t="str">
        <f>CONCATENATE(B11,D9,種目２)</f>
        <v>高校生男400mR</v>
      </c>
      <c r="CV23" t="s">
        <v>181</v>
      </c>
      <c r="CW23">
        <f t="shared" si="22"/>
        <v>0</v>
      </c>
      <c r="CY23">
        <v>17</v>
      </c>
      <c r="CZ23" t="str">
        <f>CONCATENATE('陸上２（参加者名簿）'!BB79,'陸上２（参加者名簿）'!AW79)</f>
        <v/>
      </c>
    </row>
    <row r="24" spans="2:104">
      <c r="F24" s="1" t="s">
        <v>63</v>
      </c>
      <c r="J24" s="1">
        <f t="shared" si="2"/>
        <v>18</v>
      </c>
      <c r="K24" s="1" t="str">
        <f>IF(ISNA(VLOOKUP(J24,'陸上２（参加者名簿）'!$C$28:$CF$274,5,)),"",VLOOKUP(J24,'陸上２（参加者名簿）'!$C$28:$CF$274,5,))</f>
        <v/>
      </c>
      <c r="L24" s="37" t="str">
        <f t="shared" si="0"/>
        <v>0  0</v>
      </c>
      <c r="M24" s="38" t="str">
        <f t="shared" si="3"/>
        <v xml:space="preserve">  </v>
      </c>
      <c r="N24" s="37">
        <f>VLOOKUP(J24,'陸上２（参加者名簿）'!$C$28:$CF$274,47)</f>
        <v>0</v>
      </c>
      <c r="O24" s="38" t="str">
        <f>VLOOKUP(J24,'陸上２（参加者名簿）'!$C$28:$CF$274,82,)</f>
        <v/>
      </c>
      <c r="P24" s="37">
        <f>VLOOKUP(J24,'陸上２（参加者名簿）'!$C$28:$CF$274,52,)</f>
        <v>0</v>
      </c>
      <c r="Q24" s="37">
        <f>VLOOKUP(J24,'陸上２（参加者名簿）'!$C$28:$CF$274,74,)</f>
        <v>0</v>
      </c>
      <c r="R24" s="41">
        <f>VLOOKUP(J24,'陸上２（参加者名簿）'!$C$28:$CF$274,50,)</f>
        <v>0</v>
      </c>
      <c r="S24" s="37">
        <f>VLOOKUP(J24,'陸上２（参加者名簿）'!$C$28:$CF$274,56,)</f>
        <v>0</v>
      </c>
      <c r="T24" s="126">
        <f>VLOOKUP(J24,'陸上２（参加者名簿）'!$C$28:$CF$274,61)</f>
        <v>0</v>
      </c>
      <c r="U24" s="37">
        <f>VLOOKUP(J24,'陸上２（参加者名簿）'!$C$28:$CF$274,68,)</f>
        <v>0</v>
      </c>
      <c r="V24" s="37" t="str">
        <f>'陸上２（参加者名簿）'!$CF$19</f>
        <v/>
      </c>
      <c r="W24" s="37" t="str">
        <f>'陸上２（参加者名簿）'!$CF$21</f>
        <v/>
      </c>
      <c r="X24" s="38">
        <f t="shared" si="21"/>
        <v>0</v>
      </c>
      <c r="Y24" s="37">
        <f>IF(ISNA(VLOOKUP(J24,'陸上２（参加者名簿）'!$C$28:$CF$274,11,)),"",VLOOKUP(J24,'陸上２（参加者名簿）'!$C$28:$CF$274,11,))</f>
        <v>0</v>
      </c>
      <c r="Z24" s="38" t="s">
        <v>188</v>
      </c>
      <c r="AA24" s="37">
        <f>IF(ISNA(VLOOKUP(J24,'陸上２（参加者名簿）'!$C$28:$CF$274,18,)),"",VLOOKUP(J24,'陸上２（参加者名簿）'!$C$28:$CF$274,18,))</f>
        <v>0</v>
      </c>
      <c r="AB24" s="37">
        <f t="shared" si="5"/>
        <v>1</v>
      </c>
      <c r="AC24" s="38" t="str">
        <f>IF(ISNA(VLOOKUP(J24,'陸上２（参加者名簿）'!$C$28:$CF$274,25,)),"",VLOOKUP(J24,'陸上２（参加者名簿）'!$C$28:$CF$274,25,))</f>
        <v/>
      </c>
      <c r="AD24" s="1" t="s">
        <v>188</v>
      </c>
      <c r="AE24" s="37" t="str">
        <f>IF(ISNA(VLOOKUP(J24,'陸上２（参加者名簿）'!$C$28:$CF$274,32,)),"",VLOOKUP(J24,'陸上２（参加者名簿）'!$C$28:$CF$274,32,))</f>
        <v/>
      </c>
      <c r="AF24" s="38" t="str">
        <f t="shared" si="6"/>
        <v xml:space="preserve">  </v>
      </c>
      <c r="AG24" s="1">
        <v>18</v>
      </c>
      <c r="AH24" t="str">
        <f>CONCATENATE('陸上２（参加者名簿）'!BB80,'陸上２（参加者名簿）'!AW80,'陸上２（参加者名簿）'!BX80)</f>
        <v/>
      </c>
      <c r="AZ24" s="1">
        <v>18</v>
      </c>
      <c r="BA24" t="str">
        <f>CONCATENATE('陸上２（参加者名簿）'!BB80,'陸上２（参加者名簿）'!BR80,'陸上２（参加者名簿）'!AW80)</f>
        <v/>
      </c>
      <c r="BK24">
        <v>18</v>
      </c>
      <c r="BL24" t="str">
        <f>CONCATENATE('陸上２（参加者名簿）'!BB80,'陸上２（参加者名簿）'!AW80,'陸上２（参加者名簿）'!BF80)</f>
        <v/>
      </c>
      <c r="CE24">
        <f>COUNTIF($CQ$7:$CQ$78,CT25)</f>
        <v>0</v>
      </c>
      <c r="CF24">
        <f>COUNTIF($CQ$7:$CQ$78,CT26)</f>
        <v>0</v>
      </c>
      <c r="CG24">
        <f>COUNTIF($CR$7:$CR$78,CT27)</f>
        <v>0</v>
      </c>
      <c r="CI24">
        <f>SUM(CE24:CG24)</f>
        <v>0</v>
      </c>
      <c r="CJ24">
        <f>COUNTIF($CQ$7:$CQ$78,CT28)</f>
        <v>0</v>
      </c>
      <c r="CK24">
        <f>COUNTIF($CQ$7:$CQ$78,CT29)</f>
        <v>0</v>
      </c>
      <c r="CL24">
        <f>COUNTIF($CR$7:$CR$78,CT30)</f>
        <v>0</v>
      </c>
      <c r="CN24">
        <f>SUM(CJ24:CL24)</f>
        <v>0</v>
      </c>
      <c r="CP24">
        <v>18</v>
      </c>
      <c r="CQ24" t="str">
        <f>CONCATENATE('陸上２（参加者名簿）'!BB80,'陸上２（参加者名簿）'!AW80,'陸上２（参加者名簿）'!BF80)</f>
        <v/>
      </c>
      <c r="CR24" t="str">
        <f>CONCATENATE('陸上２（参加者名簿）'!BB80,'陸上２（参加者名簿）'!AW80,'陸上２（参加者名簿）'!BR80)</f>
        <v/>
      </c>
      <c r="CT24" t="str">
        <f>CONCATENATE(B11,D10,種目２)</f>
        <v>高校生女400mR</v>
      </c>
      <c r="CV24" t="s">
        <v>182</v>
      </c>
      <c r="CW24">
        <f t="shared" si="22"/>
        <v>0</v>
      </c>
      <c r="CY24">
        <v>18</v>
      </c>
      <c r="CZ24" t="str">
        <f>CONCATENATE('陸上２（参加者名簿）'!BB80,'陸上２（参加者名簿）'!AW80)</f>
        <v/>
      </c>
    </row>
    <row r="25" spans="2:104">
      <c r="F25" s="4">
        <v>100</v>
      </c>
      <c r="J25" s="1">
        <f t="shared" si="2"/>
        <v>19</v>
      </c>
      <c r="K25" s="1" t="str">
        <f>IF(ISNA(VLOOKUP(J25,'陸上２（参加者名簿）'!$C$28:$CF$274,5,)),"",VLOOKUP(J25,'陸上２（参加者名簿）'!$C$28:$CF$274,5,))</f>
        <v/>
      </c>
      <c r="L25" s="37" t="str">
        <f t="shared" si="0"/>
        <v>0  0</v>
      </c>
      <c r="M25" s="38" t="str">
        <f t="shared" si="3"/>
        <v xml:space="preserve">  </v>
      </c>
      <c r="N25" s="37">
        <f>VLOOKUP(J25,'陸上２（参加者名簿）'!$C$28:$CF$274,47)</f>
        <v>0</v>
      </c>
      <c r="O25" s="38" t="str">
        <f>VLOOKUP(J25,'陸上２（参加者名簿）'!$C$28:$CF$274,82,)</f>
        <v/>
      </c>
      <c r="P25" s="37">
        <f>VLOOKUP(J25,'陸上２（参加者名簿）'!$C$28:$CF$274,52,)</f>
        <v>0</v>
      </c>
      <c r="Q25" s="37">
        <f>VLOOKUP(J25,'陸上２（参加者名簿）'!$C$28:$CF$274,74,)</f>
        <v>0</v>
      </c>
      <c r="R25" s="41">
        <f>VLOOKUP(J25,'陸上２（参加者名簿）'!$C$28:$CF$274,50,)</f>
        <v>0</v>
      </c>
      <c r="S25" s="37">
        <f>VLOOKUP(J25,'陸上２（参加者名簿）'!$C$28:$CF$274,56,)</f>
        <v>0</v>
      </c>
      <c r="T25" s="126">
        <f>VLOOKUP(J25,'陸上２（参加者名簿）'!$C$28:$CF$274,61)</f>
        <v>0</v>
      </c>
      <c r="U25" s="37">
        <f>VLOOKUP(J25,'陸上２（参加者名簿）'!$C$28:$CF$274,68,)</f>
        <v>0</v>
      </c>
      <c r="V25" s="37" t="str">
        <f>'陸上２（参加者名簿）'!$CF$19</f>
        <v/>
      </c>
      <c r="W25" s="37" t="str">
        <f>'陸上２（参加者名簿）'!$CF$21</f>
        <v/>
      </c>
      <c r="X25" s="38">
        <f t="shared" si="21"/>
        <v>0</v>
      </c>
      <c r="Y25" s="37">
        <f>IF(ISNA(VLOOKUP(J25,'陸上２（参加者名簿）'!$C$28:$CF$274,11,)),"",VLOOKUP(J25,'陸上２（参加者名簿）'!$C$28:$CF$274,11,))</f>
        <v>0</v>
      </c>
      <c r="Z25" s="38" t="s">
        <v>188</v>
      </c>
      <c r="AA25" s="37">
        <f>IF(ISNA(VLOOKUP(J25,'陸上２（参加者名簿）'!$C$28:$CF$274,18,)),"",VLOOKUP(J25,'陸上２（参加者名簿）'!$C$28:$CF$274,18,))</f>
        <v>0</v>
      </c>
      <c r="AB25" s="37">
        <f t="shared" si="5"/>
        <v>1</v>
      </c>
      <c r="AC25" s="38" t="str">
        <f>IF(ISNA(VLOOKUP(J25,'陸上２（参加者名簿）'!$C$28:$CF$274,25,)),"",VLOOKUP(J25,'陸上２（参加者名簿）'!$C$28:$CF$274,25,))</f>
        <v/>
      </c>
      <c r="AD25" s="1" t="s">
        <v>188</v>
      </c>
      <c r="AE25" s="37" t="str">
        <f>IF(ISNA(VLOOKUP(J25,'陸上２（参加者名簿）'!$C$28:$CF$274,32,)),"",VLOOKUP(J25,'陸上２（参加者名簿）'!$C$28:$CF$274,32,))</f>
        <v/>
      </c>
      <c r="AF25" s="38" t="str">
        <f t="shared" si="6"/>
        <v xml:space="preserve">  </v>
      </c>
      <c r="AG25" s="1">
        <v>19</v>
      </c>
      <c r="AH25" t="str">
        <f>CONCATENATE('陸上２（参加者名簿）'!BB81,'陸上２（参加者名簿）'!AW81,'陸上２（参加者名簿）'!BX81)</f>
        <v/>
      </c>
      <c r="AZ25" s="1">
        <v>19</v>
      </c>
      <c r="BA25" t="str">
        <f>CONCATENATE('陸上２（参加者名簿）'!BB81,'陸上２（参加者名簿）'!BR81,'陸上２（参加者名簿）'!AW81)</f>
        <v/>
      </c>
      <c r="BK25">
        <v>19</v>
      </c>
      <c r="BL25" t="str">
        <f>CONCATENATE('陸上２（参加者名簿）'!BB81,'陸上２（参加者名簿）'!AW81,'陸上２（参加者名簿）'!BF81)</f>
        <v/>
      </c>
      <c r="CP25">
        <v>19</v>
      </c>
      <c r="CQ25" t="str">
        <f>CONCATENATE('陸上２（参加者名簿）'!BB81,'陸上２（参加者名簿）'!AW81,'陸上２（参加者名簿）'!BF81)</f>
        <v/>
      </c>
      <c r="CR25" t="str">
        <f>CONCATENATE('陸上２（参加者名簿）'!BB81,'陸上２（参加者名簿）'!AW81,'陸上２（参加者名簿）'!BR81)</f>
        <v/>
      </c>
      <c r="CT25" t="str">
        <f>CONCATENATE(B12,D9,F27)</f>
        <v>一般男3000</v>
      </c>
      <c r="CV25" t="s">
        <v>183</v>
      </c>
      <c r="CW25">
        <f t="shared" si="22"/>
        <v>0</v>
      </c>
      <c r="CY25">
        <v>19</v>
      </c>
      <c r="CZ25" t="str">
        <f>CONCATENATE('陸上２（参加者名簿）'!BB81,'陸上２（参加者名簿）'!AW81)</f>
        <v/>
      </c>
    </row>
    <row r="26" spans="2:104">
      <c r="F26" s="4">
        <v>200</v>
      </c>
      <c r="J26" s="1">
        <f t="shared" si="2"/>
        <v>20</v>
      </c>
      <c r="K26" s="1" t="str">
        <f>IF(ISNA(VLOOKUP(J26,'陸上２（参加者名簿）'!$C$28:$CF$274,5,)),"",VLOOKUP(J26,'陸上２（参加者名簿）'!$C$28:$CF$274,5,))</f>
        <v/>
      </c>
      <c r="L26" s="37" t="str">
        <f t="shared" si="0"/>
        <v>0  0</v>
      </c>
      <c r="M26" s="38" t="str">
        <f t="shared" si="3"/>
        <v xml:space="preserve">  </v>
      </c>
      <c r="N26" s="37">
        <f>VLOOKUP(J26,'陸上２（参加者名簿）'!$C$28:$CF$274,47)</f>
        <v>0</v>
      </c>
      <c r="O26" s="38" t="str">
        <f>VLOOKUP(J26,'陸上２（参加者名簿）'!$C$28:$CF$274,82,)</f>
        <v/>
      </c>
      <c r="P26" s="37">
        <f>VLOOKUP(J26,'陸上２（参加者名簿）'!$C$28:$CF$274,52,)</f>
        <v>0</v>
      </c>
      <c r="Q26" s="37">
        <f>VLOOKUP(J26,'陸上２（参加者名簿）'!$C$28:$CF$274,74,)</f>
        <v>0</v>
      </c>
      <c r="R26" s="41">
        <f>VLOOKUP(J26,'陸上２（参加者名簿）'!$C$28:$CF$274,50,)</f>
        <v>0</v>
      </c>
      <c r="S26" s="37">
        <f>VLOOKUP(J26,'陸上２（参加者名簿）'!$C$28:$CF$274,56,)</f>
        <v>0</v>
      </c>
      <c r="T26" s="126">
        <f>VLOOKUP(J26,'陸上２（参加者名簿）'!$C$28:$CF$274,61)</f>
        <v>0</v>
      </c>
      <c r="U26" s="37">
        <f>VLOOKUP(J26,'陸上２（参加者名簿）'!$C$28:$CF$274,68,)</f>
        <v>0</v>
      </c>
      <c r="V26" s="37" t="str">
        <f>'陸上２（参加者名簿）'!$CF$19</f>
        <v/>
      </c>
      <c r="W26" s="37" t="str">
        <f>'陸上２（参加者名簿）'!$CF$21</f>
        <v/>
      </c>
      <c r="X26" s="38">
        <f t="shared" si="21"/>
        <v>0</v>
      </c>
      <c r="Y26" s="37">
        <f>IF(ISNA(VLOOKUP(J26,'陸上２（参加者名簿）'!$C$28:$CF$274,11,)),"",VLOOKUP(J26,'陸上２（参加者名簿）'!$C$28:$CF$274,11,))</f>
        <v>0</v>
      </c>
      <c r="Z26" s="38" t="s">
        <v>188</v>
      </c>
      <c r="AA26" s="37">
        <f>IF(ISNA(VLOOKUP(J26,'陸上２（参加者名簿）'!$C$28:$CF$274,18,)),"",VLOOKUP(J26,'陸上２（参加者名簿）'!$C$28:$CF$274,18,))</f>
        <v>0</v>
      </c>
      <c r="AB26" s="37">
        <f t="shared" si="5"/>
        <v>1</v>
      </c>
      <c r="AC26" s="38" t="str">
        <f>IF(ISNA(VLOOKUP(J26,'陸上２（参加者名簿）'!$C$28:$CF$274,25,)),"",VLOOKUP(J26,'陸上２（参加者名簿）'!$C$28:$CF$274,25,))</f>
        <v/>
      </c>
      <c r="AD26" s="1" t="s">
        <v>188</v>
      </c>
      <c r="AE26" s="37" t="str">
        <f>IF(ISNA(VLOOKUP(J26,'陸上２（参加者名簿）'!$C$28:$CF$274,32,)),"",VLOOKUP(J26,'陸上２（参加者名簿）'!$C$28:$CF$274,32,))</f>
        <v/>
      </c>
      <c r="AF26" s="38" t="str">
        <f t="shared" si="6"/>
        <v xml:space="preserve">  </v>
      </c>
      <c r="AG26" s="1">
        <v>20</v>
      </c>
      <c r="AH26" t="str">
        <f>CONCATENATE('陸上２（参加者名簿）'!BB82,'陸上２（参加者名簿）'!AW82,'陸上２（参加者名簿）'!BX82)</f>
        <v/>
      </c>
      <c r="AZ26" s="1">
        <v>20</v>
      </c>
      <c r="BA26" t="str">
        <f>CONCATENATE('陸上２（参加者名簿）'!BB82,'陸上２（参加者名簿）'!BR82,'陸上２（参加者名簿）'!AW82)</f>
        <v/>
      </c>
      <c r="BK26">
        <v>20</v>
      </c>
      <c r="BL26" t="str">
        <f>CONCATENATE('陸上２（参加者名簿）'!BB82,'陸上２（参加者名簿）'!AW82,'陸上２（参加者名簿）'!BF82)</f>
        <v/>
      </c>
      <c r="CP26">
        <v>20</v>
      </c>
      <c r="CQ26" t="str">
        <f>CONCATENATE('陸上２（参加者名簿）'!BB82,'陸上２（参加者名簿）'!AW82,'陸上２（参加者名簿）'!BF82)</f>
        <v/>
      </c>
      <c r="CR26" t="str">
        <f>CONCATENATE('陸上２（参加者名簿）'!BB82,'陸上２（参加者名簿）'!AW82,'陸上２（参加者名簿）'!BR82)</f>
        <v/>
      </c>
      <c r="CT26" t="str">
        <f>CONCATENATE(B12,D9,F31)</f>
        <v>一般男砲丸投</v>
      </c>
      <c r="CV26" t="s">
        <v>176</v>
      </c>
      <c r="CW26">
        <f t="shared" si="22"/>
        <v>0</v>
      </c>
      <c r="CY26">
        <v>20</v>
      </c>
      <c r="CZ26" t="str">
        <f>CONCATENATE('陸上２（参加者名簿）'!BB82,'陸上２（参加者名簿）'!AW82)</f>
        <v/>
      </c>
    </row>
    <row r="27" spans="2:104">
      <c r="F27" s="4">
        <v>3000</v>
      </c>
      <c r="J27" s="1">
        <f t="shared" si="2"/>
        <v>21</v>
      </c>
      <c r="K27" s="1" t="str">
        <f>IF(ISNA(VLOOKUP(J27,'陸上２（参加者名簿）'!$C$28:$CF$274,5,)),"",VLOOKUP(J27,'陸上２（参加者名簿）'!$C$28:$CF$274,5,))</f>
        <v/>
      </c>
      <c r="L27" s="37" t="str">
        <f t="shared" si="0"/>
        <v>0  0</v>
      </c>
      <c r="M27" s="38" t="str">
        <f t="shared" si="3"/>
        <v xml:space="preserve">  </v>
      </c>
      <c r="N27" s="37">
        <f>VLOOKUP(J27,'陸上２（参加者名簿）'!$C$28:$CF$274,47)</f>
        <v>0</v>
      </c>
      <c r="O27" s="38" t="str">
        <f>VLOOKUP(J27,'陸上２（参加者名簿）'!$C$28:$CF$274,82,)</f>
        <v/>
      </c>
      <c r="P27" s="37">
        <f>VLOOKUP(J27,'陸上２（参加者名簿）'!$C$28:$CF$274,52,)</f>
        <v>0</v>
      </c>
      <c r="Q27" s="37">
        <f>VLOOKUP(J27,'陸上２（参加者名簿）'!$C$28:$CF$274,74,)</f>
        <v>0</v>
      </c>
      <c r="R27" s="41">
        <f>VLOOKUP(J27,'陸上２（参加者名簿）'!$C$28:$CF$274,50,)</f>
        <v>0</v>
      </c>
      <c r="S27" s="37">
        <f>VLOOKUP(J27,'陸上２（参加者名簿）'!$C$28:$CF$274,56,)</f>
        <v>0</v>
      </c>
      <c r="T27" s="126">
        <f>VLOOKUP(J27,'陸上２（参加者名簿）'!$C$28:$CF$274,61)</f>
        <v>0</v>
      </c>
      <c r="U27" s="37">
        <f>VLOOKUP(J27,'陸上２（参加者名簿）'!$C$28:$CF$274,68,)</f>
        <v>0</v>
      </c>
      <c r="V27" s="37" t="str">
        <f>'陸上２（参加者名簿）'!$CF$19</f>
        <v/>
      </c>
      <c r="W27" s="37" t="str">
        <f>'陸上２（参加者名簿）'!$CF$21</f>
        <v/>
      </c>
      <c r="X27" s="38">
        <f t="shared" si="21"/>
        <v>0</v>
      </c>
      <c r="Y27" s="37">
        <f>IF(ISNA(VLOOKUP(J27,'陸上２（参加者名簿）'!$C$28:$CF$274,11,)),"",VLOOKUP(J27,'陸上２（参加者名簿）'!$C$28:$CF$274,11,))</f>
        <v>0</v>
      </c>
      <c r="Z27" s="38" t="s">
        <v>188</v>
      </c>
      <c r="AA27" s="37">
        <f>IF(ISNA(VLOOKUP(J27,'陸上２（参加者名簿）'!$C$28:$CF$274,18,)),"",VLOOKUP(J27,'陸上２（参加者名簿）'!$C$28:$CF$274,18,))</f>
        <v>0</v>
      </c>
      <c r="AB27" s="37">
        <f t="shared" si="5"/>
        <v>1</v>
      </c>
      <c r="AC27" s="38" t="str">
        <f>IF(ISNA(VLOOKUP(J27,'陸上２（参加者名簿）'!$C$28:$CF$274,25,)),"",VLOOKUP(J27,'陸上２（参加者名簿）'!$C$28:$CF$274,25,))</f>
        <v/>
      </c>
      <c r="AD27" s="1" t="s">
        <v>188</v>
      </c>
      <c r="AE27" s="37" t="str">
        <f>IF(ISNA(VLOOKUP(J27,'陸上２（参加者名簿）'!$C$28:$CF$274,32,)),"",VLOOKUP(J27,'陸上２（参加者名簿）'!$C$28:$CF$274,32,))</f>
        <v/>
      </c>
      <c r="AF27" s="38" t="str">
        <f t="shared" si="6"/>
        <v xml:space="preserve">  </v>
      </c>
      <c r="AG27" s="1">
        <v>21</v>
      </c>
      <c r="AH27" t="str">
        <f>CONCATENATE('陸上２（参加者名簿）'!BB83,'陸上２（参加者名簿）'!AW83,'陸上２（参加者名簿）'!BX83)</f>
        <v/>
      </c>
      <c r="AZ27" s="1">
        <v>21</v>
      </c>
      <c r="BA27" t="str">
        <f>CONCATENATE('陸上２（参加者名簿）'!BB83,'陸上２（参加者名簿）'!BR83,'陸上２（参加者名簿）'!AW83)</f>
        <v/>
      </c>
      <c r="BK27">
        <v>21</v>
      </c>
      <c r="BL27" t="str">
        <f>CONCATENATE('陸上２（参加者名簿）'!BB83,'陸上２（参加者名簿）'!AW83,'陸上２（参加者名簿）'!BF83)</f>
        <v/>
      </c>
      <c r="CP27">
        <v>21</v>
      </c>
      <c r="CQ27" t="str">
        <f>CONCATENATE('陸上２（参加者名簿）'!BB83,'陸上２（参加者名簿）'!AW83,'陸上２（参加者名簿）'!BF83)</f>
        <v/>
      </c>
      <c r="CR27" t="str">
        <f>CONCATENATE('陸上２（参加者名簿）'!BB83,'陸上２（参加者名簿）'!AW83,'陸上２（参加者名簿）'!BR83)</f>
        <v/>
      </c>
      <c r="CT27" t="str">
        <f>CONCATENATE(B12,D9,種目２)</f>
        <v>一般男400mR</v>
      </c>
      <c r="CV27" t="s">
        <v>177</v>
      </c>
      <c r="CW27">
        <f>COUNTIF($CV$7:$CV$18,CV27)</f>
        <v>0</v>
      </c>
      <c r="CY27">
        <v>21</v>
      </c>
      <c r="CZ27" t="str">
        <f>CONCATENATE('陸上２（参加者名簿）'!BB83,'陸上２（参加者名簿）'!AW83)</f>
        <v/>
      </c>
    </row>
    <row r="28" spans="2:104">
      <c r="F28" s="2" t="s">
        <v>51</v>
      </c>
      <c r="J28" s="1">
        <f t="shared" si="2"/>
        <v>22</v>
      </c>
      <c r="K28" s="1" t="str">
        <f>IF(ISNA(VLOOKUP(J28,'陸上２（参加者名簿）'!$C$28:$CF$274,5,)),"",VLOOKUP(J28,'陸上２（参加者名簿）'!$C$28:$CF$274,5,))</f>
        <v/>
      </c>
      <c r="L28" s="37" t="str">
        <f t="shared" si="0"/>
        <v>0  0</v>
      </c>
      <c r="M28" s="38" t="str">
        <f t="shared" si="3"/>
        <v xml:space="preserve">  </v>
      </c>
      <c r="N28" s="37">
        <f>VLOOKUP(J28,'陸上２（参加者名簿）'!$C$28:$CF$274,47)</f>
        <v>0</v>
      </c>
      <c r="O28" s="38" t="str">
        <f>VLOOKUP(J28,'陸上２（参加者名簿）'!$C$28:$CF$274,82,)</f>
        <v/>
      </c>
      <c r="P28" s="37">
        <f>VLOOKUP(J28,'陸上２（参加者名簿）'!$C$28:$CF$274,52,)</f>
        <v>0</v>
      </c>
      <c r="Q28" s="37">
        <f>VLOOKUP(J28,'陸上２（参加者名簿）'!$C$28:$CF$274,74,)</f>
        <v>0</v>
      </c>
      <c r="R28" s="41">
        <f>VLOOKUP(J28,'陸上２（参加者名簿）'!$C$28:$CF$274,50,)</f>
        <v>0</v>
      </c>
      <c r="S28" s="37">
        <f>VLOOKUP(J28,'陸上２（参加者名簿）'!$C$28:$CF$274,56,)</f>
        <v>0</v>
      </c>
      <c r="T28" s="126">
        <f>VLOOKUP(J28,'陸上２（参加者名簿）'!$C$28:$CF$274,61)</f>
        <v>0</v>
      </c>
      <c r="U28" s="37">
        <f>VLOOKUP(J28,'陸上２（参加者名簿）'!$C$28:$CF$274,68,)</f>
        <v>0</v>
      </c>
      <c r="V28" s="37" t="str">
        <f>'陸上２（参加者名簿）'!$CF$19</f>
        <v/>
      </c>
      <c r="W28" s="37" t="str">
        <f>'陸上２（参加者名簿）'!$CF$21</f>
        <v/>
      </c>
      <c r="X28" s="38">
        <f t="shared" si="21"/>
        <v>0</v>
      </c>
      <c r="Y28" s="37">
        <f>IF(ISNA(VLOOKUP(J28,'陸上２（参加者名簿）'!$C$28:$CF$274,11,)),"",VLOOKUP(J28,'陸上２（参加者名簿）'!$C$28:$CF$274,11,))</f>
        <v>0</v>
      </c>
      <c r="Z28" s="38" t="s">
        <v>188</v>
      </c>
      <c r="AA28" s="37">
        <f>IF(ISNA(VLOOKUP(J28,'陸上２（参加者名簿）'!$C$28:$CF$274,18,)),"",VLOOKUP(J28,'陸上２（参加者名簿）'!$C$28:$CF$274,18,))</f>
        <v>0</v>
      </c>
      <c r="AB28" s="37">
        <f t="shared" si="5"/>
        <v>1</v>
      </c>
      <c r="AC28" s="38" t="str">
        <f>IF(ISNA(VLOOKUP(J28,'陸上２（参加者名簿）'!$C$28:$CF$274,25,)),"",VLOOKUP(J28,'陸上２（参加者名簿）'!$C$28:$CF$274,25,))</f>
        <v/>
      </c>
      <c r="AD28" s="1" t="s">
        <v>188</v>
      </c>
      <c r="AE28" s="37" t="str">
        <f>IF(ISNA(VLOOKUP(J28,'陸上２（参加者名簿）'!$C$28:$CF$274,32,)),"",VLOOKUP(J28,'陸上２（参加者名簿）'!$C$28:$CF$274,32,))</f>
        <v/>
      </c>
      <c r="AF28" s="38" t="str">
        <f t="shared" si="6"/>
        <v xml:space="preserve">  </v>
      </c>
      <c r="AG28" s="1">
        <v>22</v>
      </c>
      <c r="AH28" t="str">
        <f>CONCATENATE('陸上２（参加者名簿）'!BB84,'陸上２（参加者名簿）'!AW84,'陸上２（参加者名簿）'!BX84)</f>
        <v/>
      </c>
      <c r="AZ28" s="1">
        <v>22</v>
      </c>
      <c r="BA28" t="str">
        <f>CONCATENATE('陸上２（参加者名簿）'!BB84,'陸上２（参加者名簿）'!BR84,'陸上２（参加者名簿）'!AW84)</f>
        <v/>
      </c>
      <c r="BK28">
        <v>22</v>
      </c>
      <c r="BL28" t="str">
        <f>CONCATENATE('陸上２（参加者名簿）'!BB84,'陸上２（参加者名簿）'!AW84,'陸上２（参加者名簿）'!BF84)</f>
        <v/>
      </c>
      <c r="CP28">
        <v>22</v>
      </c>
      <c r="CQ28" t="str">
        <f>CONCATENATE('陸上２（参加者名簿）'!BB84,'陸上２（参加者名簿）'!AW84,'陸上２（参加者名簿）'!BF84)</f>
        <v/>
      </c>
      <c r="CR28" t="str">
        <f>CONCATENATE('陸上２（参加者名簿）'!BB84,'陸上２（参加者名簿）'!AW84,'陸上２（参加者名簿）'!BR84)</f>
        <v/>
      </c>
      <c r="CT28" t="str">
        <f>CONCATENATE(B12,D10,F27)</f>
        <v>一般女3000</v>
      </c>
      <c r="CY28">
        <v>22</v>
      </c>
      <c r="CZ28" t="str">
        <f>CONCATENATE('陸上２（参加者名簿）'!BB84,'陸上２（参加者名簿）'!AW84)</f>
        <v/>
      </c>
    </row>
    <row r="29" spans="2:104">
      <c r="F29" s="4" t="s">
        <v>52</v>
      </c>
      <c r="J29" s="1">
        <f t="shared" si="2"/>
        <v>23</v>
      </c>
      <c r="K29" s="1" t="str">
        <f>IF(ISNA(VLOOKUP(J29,'陸上２（参加者名簿）'!$C$28:$CF$274,5,)),"",VLOOKUP(J29,'陸上２（参加者名簿）'!$C$28:$CF$274,5,))</f>
        <v/>
      </c>
      <c r="L29" s="37" t="str">
        <f t="shared" si="0"/>
        <v>0  0</v>
      </c>
      <c r="M29" s="38" t="str">
        <f t="shared" si="3"/>
        <v xml:space="preserve">  </v>
      </c>
      <c r="N29" s="37">
        <f>VLOOKUP(J29,'陸上２（参加者名簿）'!$C$28:$CF$274,47)</f>
        <v>0</v>
      </c>
      <c r="O29" s="38" t="str">
        <f>VLOOKUP(J29,'陸上２（参加者名簿）'!$C$28:$CF$274,82,)</f>
        <v/>
      </c>
      <c r="P29" s="37">
        <f>VLOOKUP(J29,'陸上２（参加者名簿）'!$C$28:$CF$274,52,)</f>
        <v>0</v>
      </c>
      <c r="Q29" s="37">
        <f>VLOOKUP(J29,'陸上２（参加者名簿）'!$C$28:$CF$274,74,)</f>
        <v>0</v>
      </c>
      <c r="R29" s="41">
        <f>VLOOKUP(J29,'陸上２（参加者名簿）'!$C$28:$CF$274,50,)</f>
        <v>0</v>
      </c>
      <c r="S29" s="37">
        <f>VLOOKUP(J29,'陸上２（参加者名簿）'!$C$28:$CF$274,56,)</f>
        <v>0</v>
      </c>
      <c r="T29" s="126">
        <f>VLOOKUP(J29,'陸上２（参加者名簿）'!$C$28:$CF$274,61)</f>
        <v>0</v>
      </c>
      <c r="U29" s="37">
        <f>VLOOKUP(J29,'陸上２（参加者名簿）'!$C$28:$CF$274,68,)</f>
        <v>0</v>
      </c>
      <c r="V29" s="37" t="str">
        <f>'陸上２（参加者名簿）'!$CF$19</f>
        <v/>
      </c>
      <c r="W29" s="37" t="str">
        <f>'陸上２（参加者名簿）'!$CF$21</f>
        <v/>
      </c>
      <c r="X29" s="38">
        <f t="shared" si="21"/>
        <v>0</v>
      </c>
      <c r="Y29" s="37">
        <f>IF(ISNA(VLOOKUP(J29,'陸上２（参加者名簿）'!$C$28:$CF$274,11,)),"",VLOOKUP(J29,'陸上２（参加者名簿）'!$C$28:$CF$274,11,))</f>
        <v>0</v>
      </c>
      <c r="Z29" s="38" t="s">
        <v>188</v>
      </c>
      <c r="AA29" s="37">
        <f>IF(ISNA(VLOOKUP(J29,'陸上２（参加者名簿）'!$C$28:$CF$274,18,)),"",VLOOKUP(J29,'陸上２（参加者名簿）'!$C$28:$CF$274,18,))</f>
        <v>0</v>
      </c>
      <c r="AB29" s="37">
        <f t="shared" si="5"/>
        <v>1</v>
      </c>
      <c r="AC29" s="38" t="str">
        <f>IF(ISNA(VLOOKUP(J29,'陸上２（参加者名簿）'!$C$28:$CF$274,25,)),"",VLOOKUP(J29,'陸上２（参加者名簿）'!$C$28:$CF$274,25,))</f>
        <v/>
      </c>
      <c r="AD29" s="1" t="s">
        <v>188</v>
      </c>
      <c r="AE29" s="37" t="str">
        <f>IF(ISNA(VLOOKUP(J29,'陸上２（参加者名簿）'!$C$28:$CF$274,32,)),"",VLOOKUP(J29,'陸上２（参加者名簿）'!$C$28:$CF$274,32,))</f>
        <v/>
      </c>
      <c r="AF29" s="38" t="str">
        <f t="shared" si="6"/>
        <v xml:space="preserve">  </v>
      </c>
      <c r="AG29" s="1">
        <v>23</v>
      </c>
      <c r="AH29" t="str">
        <f>CONCATENATE('陸上２（参加者名簿）'!BB85,'陸上２（参加者名簿）'!AW85,'陸上２（参加者名簿）'!BX85)</f>
        <v/>
      </c>
      <c r="AZ29" s="1">
        <v>23</v>
      </c>
      <c r="BA29" t="str">
        <f>CONCATENATE('陸上２（参加者名簿）'!BB85,'陸上２（参加者名簿）'!BR85,'陸上２（参加者名簿）'!AW85)</f>
        <v/>
      </c>
      <c r="BK29">
        <v>23</v>
      </c>
      <c r="BL29" t="str">
        <f>CONCATENATE('陸上２（参加者名簿）'!BB85,'陸上２（参加者名簿）'!AW85,'陸上２（参加者名簿）'!BF85)</f>
        <v/>
      </c>
      <c r="CP29">
        <v>23</v>
      </c>
      <c r="CQ29" t="str">
        <f>CONCATENATE('陸上２（参加者名簿）'!BB85,'陸上２（参加者名簿）'!AW85,'陸上２（参加者名簿）'!BF85)</f>
        <v/>
      </c>
      <c r="CR29" t="str">
        <f>CONCATENATE('陸上２（参加者名簿）'!BB85,'陸上２（参加者名簿）'!AW85,'陸上２（参加者名簿）'!BR85)</f>
        <v/>
      </c>
      <c r="CT29" t="str">
        <f>CONCATENATE(B12,D10,F31)</f>
        <v>一般女砲丸投</v>
      </c>
      <c r="CY29">
        <v>23</v>
      </c>
      <c r="CZ29" t="str">
        <f>CONCATENATE('陸上２（参加者名簿）'!BB85,'陸上２（参加者名簿）'!AW85)</f>
        <v/>
      </c>
    </row>
    <row r="30" spans="2:104">
      <c r="F30" s="4" t="s">
        <v>30</v>
      </c>
      <c r="J30" s="1">
        <f t="shared" si="2"/>
        <v>24</v>
      </c>
      <c r="K30" s="1" t="str">
        <f>IF(ISNA(VLOOKUP(J30,'陸上２（参加者名簿）'!$C$28:$CF$274,5,)),"",VLOOKUP(J30,'陸上２（参加者名簿）'!$C$28:$CF$274,5,))</f>
        <v/>
      </c>
      <c r="L30" s="37" t="str">
        <f t="shared" si="0"/>
        <v>0  0</v>
      </c>
      <c r="M30" s="38" t="str">
        <f t="shared" si="3"/>
        <v xml:space="preserve">  </v>
      </c>
      <c r="N30" s="37">
        <f>VLOOKUP(J30,'陸上２（参加者名簿）'!$C$28:$CF$274,47)</f>
        <v>0</v>
      </c>
      <c r="O30" s="38" t="str">
        <f>VLOOKUP(J30,'陸上２（参加者名簿）'!$C$28:$CF$274,82,)</f>
        <v/>
      </c>
      <c r="P30" s="37">
        <f>VLOOKUP(J30,'陸上２（参加者名簿）'!$C$28:$CF$274,52,)</f>
        <v>0</v>
      </c>
      <c r="Q30" s="37">
        <f>VLOOKUP(J30,'陸上２（参加者名簿）'!$C$28:$CF$274,74,)</f>
        <v>0</v>
      </c>
      <c r="R30" s="41">
        <f>VLOOKUP(J30,'陸上２（参加者名簿）'!$C$28:$CF$274,50,)</f>
        <v>0</v>
      </c>
      <c r="S30" s="37">
        <f>VLOOKUP(J30,'陸上２（参加者名簿）'!$C$28:$CF$274,56,)</f>
        <v>0</v>
      </c>
      <c r="T30" s="126">
        <f>VLOOKUP(J30,'陸上２（参加者名簿）'!$C$28:$CF$274,61)</f>
        <v>0</v>
      </c>
      <c r="U30" s="37">
        <f>VLOOKUP(J30,'陸上２（参加者名簿）'!$C$28:$CF$274,68,)</f>
        <v>0</v>
      </c>
      <c r="V30" s="37" t="str">
        <f>'陸上２（参加者名簿）'!$CF$19</f>
        <v/>
      </c>
      <c r="W30" s="37" t="str">
        <f>'陸上２（参加者名簿）'!$CF$21</f>
        <v/>
      </c>
      <c r="X30" s="38">
        <f t="shared" si="21"/>
        <v>0</v>
      </c>
      <c r="Y30" s="37">
        <f>IF(ISNA(VLOOKUP(J30,'陸上２（参加者名簿）'!$C$28:$CF$274,11,)),"",VLOOKUP(J30,'陸上２（参加者名簿）'!$C$28:$CF$274,11,))</f>
        <v>0</v>
      </c>
      <c r="Z30" s="38" t="s">
        <v>188</v>
      </c>
      <c r="AA30" s="37">
        <f>IF(ISNA(VLOOKUP(J30,'陸上２（参加者名簿）'!$C$28:$CF$274,18,)),"",VLOOKUP(J30,'陸上２（参加者名簿）'!$C$28:$CF$274,18,))</f>
        <v>0</v>
      </c>
      <c r="AB30" s="37">
        <f t="shared" si="5"/>
        <v>1</v>
      </c>
      <c r="AC30" s="38" t="str">
        <f>IF(ISNA(VLOOKUP(J30,'陸上２（参加者名簿）'!$C$28:$CF$274,25,)),"",VLOOKUP(J30,'陸上２（参加者名簿）'!$C$28:$CF$274,25,))</f>
        <v/>
      </c>
      <c r="AD30" s="1" t="s">
        <v>188</v>
      </c>
      <c r="AE30" s="37" t="str">
        <f>IF(ISNA(VLOOKUP(J30,'陸上２（参加者名簿）'!$C$28:$CF$274,32,)),"",VLOOKUP(J30,'陸上２（参加者名簿）'!$C$28:$CF$274,32,))</f>
        <v/>
      </c>
      <c r="AF30" s="38" t="str">
        <f t="shared" si="6"/>
        <v xml:space="preserve">  </v>
      </c>
      <c r="AG30" s="1">
        <v>24</v>
      </c>
      <c r="AH30" t="str">
        <f>CONCATENATE('陸上２（参加者名簿）'!BB86,'陸上２（参加者名簿）'!AW86,'陸上２（参加者名簿）'!BX86)</f>
        <v/>
      </c>
      <c r="AZ30" s="1">
        <v>24</v>
      </c>
      <c r="BA30" t="str">
        <f>CONCATENATE('陸上２（参加者名簿）'!BB86,'陸上２（参加者名簿）'!BR86,'陸上２（参加者名簿）'!AW86)</f>
        <v/>
      </c>
      <c r="BK30">
        <v>24</v>
      </c>
      <c r="BL30" t="str">
        <f>CONCATENATE('陸上２（参加者名簿）'!BB86,'陸上２（参加者名簿）'!AW86,'陸上２（参加者名簿）'!BF86)</f>
        <v/>
      </c>
      <c r="CP30">
        <v>24</v>
      </c>
      <c r="CQ30" t="str">
        <f>CONCATENATE('陸上２（参加者名簿）'!BB86,'陸上２（参加者名簿）'!AW86,'陸上２（参加者名簿）'!BF86)</f>
        <v/>
      </c>
      <c r="CR30" t="str">
        <f>CONCATENATE('陸上２（参加者名簿）'!BB86,'陸上２（参加者名簿）'!AW86,'陸上２（参加者名簿）'!BR86)</f>
        <v/>
      </c>
      <c r="CT30" t="str">
        <f>CONCATENATE(B12,D10,種目２)</f>
        <v>一般女400mR</v>
      </c>
      <c r="CY30">
        <v>24</v>
      </c>
      <c r="CZ30" t="str">
        <f>CONCATENATE('陸上２（参加者名簿）'!BB86,'陸上２（参加者名簿）'!AW86)</f>
        <v/>
      </c>
    </row>
    <row r="31" spans="2:104">
      <c r="F31" s="4" t="s">
        <v>64</v>
      </c>
      <c r="J31" s="1">
        <f t="shared" si="2"/>
        <v>25</v>
      </c>
      <c r="K31" s="1" t="str">
        <f>IF(ISNA(VLOOKUP(J31,'陸上２（参加者名簿）'!$C$28:$CF$274,5,)),"",VLOOKUP(J31,'陸上２（参加者名簿）'!$C$28:$CF$274,5,))</f>
        <v/>
      </c>
      <c r="L31" s="37" t="str">
        <f t="shared" si="0"/>
        <v>0  0</v>
      </c>
      <c r="M31" s="38" t="str">
        <f t="shared" si="3"/>
        <v xml:space="preserve">  </v>
      </c>
      <c r="N31" s="37">
        <f>VLOOKUP(J31,'陸上２（参加者名簿）'!$C$28:$CF$274,47)</f>
        <v>0</v>
      </c>
      <c r="O31" s="38" t="str">
        <f>VLOOKUP(J31,'陸上２（参加者名簿）'!$C$28:$CF$274,82,)</f>
        <v/>
      </c>
      <c r="P31" s="37">
        <f>VLOOKUP(J31,'陸上２（参加者名簿）'!$C$28:$CF$274,52,)</f>
        <v>0</v>
      </c>
      <c r="Q31" s="37">
        <f>VLOOKUP(J31,'陸上２（参加者名簿）'!$C$28:$CF$274,74,)</f>
        <v>0</v>
      </c>
      <c r="R31" s="41">
        <f>VLOOKUP(J31,'陸上２（参加者名簿）'!$C$28:$CF$274,50,)</f>
        <v>0</v>
      </c>
      <c r="S31" s="37">
        <f>VLOOKUP(J31,'陸上２（参加者名簿）'!$C$28:$CF$274,56,)</f>
        <v>0</v>
      </c>
      <c r="T31" s="126">
        <f>VLOOKUP(J31,'陸上２（参加者名簿）'!$C$28:$CF$274,61)</f>
        <v>0</v>
      </c>
      <c r="U31" s="37">
        <f>VLOOKUP(J31,'陸上２（参加者名簿）'!$C$28:$CF$274,68,)</f>
        <v>0</v>
      </c>
      <c r="V31" s="37" t="str">
        <f>'陸上２（参加者名簿）'!$CF$19</f>
        <v/>
      </c>
      <c r="W31" s="37" t="str">
        <f>'陸上２（参加者名簿）'!$CF$21</f>
        <v/>
      </c>
      <c r="X31" s="38">
        <f t="shared" si="21"/>
        <v>0</v>
      </c>
      <c r="Y31" s="37">
        <f>IF(ISNA(VLOOKUP(J31,'陸上２（参加者名簿）'!$C$28:$CF$274,11,)),"",VLOOKUP(J31,'陸上２（参加者名簿）'!$C$28:$CF$274,11,))</f>
        <v>0</v>
      </c>
      <c r="Z31" s="38" t="s">
        <v>188</v>
      </c>
      <c r="AA31" s="37">
        <f>IF(ISNA(VLOOKUP(J31,'陸上２（参加者名簿）'!$C$28:$CF$274,18,)),"",VLOOKUP(J31,'陸上２（参加者名簿）'!$C$28:$CF$274,18,))</f>
        <v>0</v>
      </c>
      <c r="AB31" s="37">
        <f t="shared" si="5"/>
        <v>1</v>
      </c>
      <c r="AC31" s="38" t="str">
        <f>IF(ISNA(VLOOKUP(J31,'陸上２（参加者名簿）'!$C$28:$CF$274,25,)),"",VLOOKUP(J31,'陸上２（参加者名簿）'!$C$28:$CF$274,25,))</f>
        <v/>
      </c>
      <c r="AD31" s="1" t="s">
        <v>188</v>
      </c>
      <c r="AE31" s="37" t="str">
        <f>IF(ISNA(VLOOKUP(J31,'陸上２（参加者名簿）'!$C$28:$CF$274,32,)),"",VLOOKUP(J31,'陸上２（参加者名簿）'!$C$28:$CF$274,32,))</f>
        <v/>
      </c>
      <c r="AF31" s="38" t="str">
        <f t="shared" si="6"/>
        <v xml:space="preserve">  </v>
      </c>
      <c r="AG31" s="1">
        <v>25</v>
      </c>
      <c r="AH31" t="str">
        <f>CONCATENATE('陸上２（参加者名簿）'!BB122,'陸上２（参加者名簿）'!AW122,'陸上２（参加者名簿）'!BX122)</f>
        <v/>
      </c>
      <c r="AZ31" s="1">
        <v>25</v>
      </c>
      <c r="BA31" t="str">
        <f>CONCATENATE('陸上２（参加者名簿）'!BB122,'陸上２（参加者名簿）'!BR122,'陸上２（参加者名簿）'!AW122)</f>
        <v/>
      </c>
      <c r="BK31">
        <v>25</v>
      </c>
      <c r="BL31" t="str">
        <f>CONCATENATE('陸上２（参加者名簿）'!BB122,'陸上２（参加者名簿）'!AW122,'陸上２（参加者名簿）'!BF122)</f>
        <v/>
      </c>
      <c r="CP31">
        <v>25</v>
      </c>
      <c r="CQ31" t="str">
        <f>CONCATENATE('陸上２（参加者名簿）'!BB122,'陸上２（参加者名簿）'!AW122,'陸上２（参加者名簿）'!BF122)</f>
        <v/>
      </c>
      <c r="CR31" t="str">
        <f>CONCATENATE('陸上２（参加者名簿）'!BB122,'陸上２（参加者名簿）'!AW122,'陸上２（参加者名簿）'!BR122)</f>
        <v/>
      </c>
      <c r="CY31">
        <v>25</v>
      </c>
      <c r="CZ31" t="str">
        <f>CONCATENATE('陸上２（参加者名簿）'!BB122,'陸上２（参加者名簿）'!AW122)</f>
        <v/>
      </c>
    </row>
    <row r="32" spans="2:104">
      <c r="J32" s="1">
        <f t="shared" si="2"/>
        <v>26</v>
      </c>
      <c r="K32" s="1" t="str">
        <f>IF(ISNA(VLOOKUP(J32,'陸上２（参加者名簿）'!$C$28:$CF$274,5,)),"",VLOOKUP(J32,'陸上２（参加者名簿）'!$C$28:$CF$274,5,))</f>
        <v/>
      </c>
      <c r="L32" s="37" t="str">
        <f t="shared" si="0"/>
        <v>0  0</v>
      </c>
      <c r="M32" s="38" t="str">
        <f t="shared" si="3"/>
        <v xml:space="preserve">  </v>
      </c>
      <c r="N32" s="37">
        <f>VLOOKUP(J32,'陸上２（参加者名簿）'!$C$28:$CF$274,47)</f>
        <v>0</v>
      </c>
      <c r="O32" s="38" t="str">
        <f>VLOOKUP(J32,'陸上２（参加者名簿）'!$C$28:$CF$274,82,)</f>
        <v/>
      </c>
      <c r="P32" s="37">
        <f>VLOOKUP(J32,'陸上２（参加者名簿）'!$C$28:$CF$274,52,)</f>
        <v>0</v>
      </c>
      <c r="Q32" s="37">
        <f>VLOOKUP(J32,'陸上２（参加者名簿）'!$C$28:$CF$274,74,)</f>
        <v>0</v>
      </c>
      <c r="R32" s="41">
        <f>VLOOKUP(J32,'陸上２（参加者名簿）'!$C$28:$CF$274,50,)</f>
        <v>0</v>
      </c>
      <c r="S32" s="37">
        <f>VLOOKUP(J32,'陸上２（参加者名簿）'!$C$28:$CF$274,56,)</f>
        <v>0</v>
      </c>
      <c r="T32" s="126">
        <f>VLOOKUP(J32,'陸上２（参加者名簿）'!$C$28:$CF$274,61)</f>
        <v>0</v>
      </c>
      <c r="U32" s="37">
        <f>VLOOKUP(J32,'陸上２（参加者名簿）'!$C$28:$CF$274,68,)</f>
        <v>0</v>
      </c>
      <c r="V32" s="37" t="str">
        <f>'陸上２（参加者名簿）'!$CF$19</f>
        <v/>
      </c>
      <c r="W32" s="37" t="str">
        <f>'陸上２（参加者名簿）'!$CF$21</f>
        <v/>
      </c>
      <c r="X32" s="38">
        <f t="shared" si="21"/>
        <v>0</v>
      </c>
      <c r="Y32" s="37">
        <f>IF(ISNA(VLOOKUP(J32,'陸上２（参加者名簿）'!$C$28:$CF$274,11,)),"",VLOOKUP(J32,'陸上２（参加者名簿）'!$C$28:$CF$274,11,))</f>
        <v>0</v>
      </c>
      <c r="Z32" s="38" t="s">
        <v>188</v>
      </c>
      <c r="AA32" s="37">
        <f>IF(ISNA(VLOOKUP(J32,'陸上２（参加者名簿）'!$C$28:$CF$274,18,)),"",VLOOKUP(J32,'陸上２（参加者名簿）'!$C$28:$CF$274,18,))</f>
        <v>0</v>
      </c>
      <c r="AB32" s="37">
        <f t="shared" si="5"/>
        <v>1</v>
      </c>
      <c r="AC32" s="38" t="str">
        <f>IF(ISNA(VLOOKUP(J32,'陸上２（参加者名簿）'!$C$28:$CF$274,25,)),"",VLOOKUP(J32,'陸上２（参加者名簿）'!$C$28:$CF$274,25,))</f>
        <v/>
      </c>
      <c r="AD32" s="1" t="s">
        <v>188</v>
      </c>
      <c r="AE32" s="37" t="str">
        <f>IF(ISNA(VLOOKUP(J32,'陸上２（参加者名簿）'!$C$28:$CF$274,32,)),"",VLOOKUP(J32,'陸上２（参加者名簿）'!$C$28:$CF$274,32,))</f>
        <v/>
      </c>
      <c r="AF32" s="38" t="str">
        <f t="shared" si="6"/>
        <v xml:space="preserve">  </v>
      </c>
      <c r="AG32" s="1">
        <v>26</v>
      </c>
      <c r="AH32" t="str">
        <f>CONCATENATE('陸上２（参加者名簿）'!BB123,'陸上２（参加者名簿）'!AW123,'陸上２（参加者名簿）'!BX123)</f>
        <v/>
      </c>
      <c r="AZ32" s="1">
        <v>26</v>
      </c>
      <c r="BA32" t="str">
        <f>CONCATENATE('陸上２（参加者名簿）'!BB123,'陸上２（参加者名簿）'!BR123,'陸上２（参加者名簿）'!AW123)</f>
        <v/>
      </c>
      <c r="BK32">
        <v>26</v>
      </c>
      <c r="BL32" t="str">
        <f>CONCATENATE('陸上２（参加者名簿）'!BB123,'陸上２（参加者名簿）'!AW123,'陸上２（参加者名簿）'!BF123)</f>
        <v/>
      </c>
      <c r="CP32">
        <v>26</v>
      </c>
      <c r="CQ32" t="str">
        <f>CONCATENATE('陸上２（参加者名簿）'!BB123,'陸上２（参加者名簿）'!AW123,'陸上２（参加者名簿）'!BF123)</f>
        <v/>
      </c>
      <c r="CR32" t="str">
        <f>CONCATENATE('陸上２（参加者名簿）'!BB123,'陸上２（参加者名簿）'!AW123,'陸上２（参加者名簿）'!BR123)</f>
        <v/>
      </c>
      <c r="CY32">
        <v>26</v>
      </c>
      <c r="CZ32" t="str">
        <f>CONCATENATE('陸上２（参加者名簿）'!BB123,'陸上２（参加者名簿）'!AW123)</f>
        <v/>
      </c>
    </row>
    <row r="33" spans="6:104">
      <c r="F33" s="1" t="s">
        <v>65</v>
      </c>
      <c r="J33" s="1">
        <f t="shared" si="2"/>
        <v>27</v>
      </c>
      <c r="K33" s="1" t="str">
        <f>IF(ISNA(VLOOKUP(J33,'陸上２（参加者名簿）'!$C$28:$CF$274,5,)),"",VLOOKUP(J33,'陸上２（参加者名簿）'!$C$28:$CF$274,5,))</f>
        <v/>
      </c>
      <c r="L33" s="37" t="str">
        <f t="shared" si="0"/>
        <v>0  0</v>
      </c>
      <c r="M33" s="38" t="str">
        <f t="shared" si="3"/>
        <v xml:space="preserve">  </v>
      </c>
      <c r="N33" s="37">
        <f>VLOOKUP(J33,'陸上２（参加者名簿）'!$C$28:$CF$274,47)</f>
        <v>0</v>
      </c>
      <c r="O33" s="38" t="str">
        <f>VLOOKUP(J33,'陸上２（参加者名簿）'!$C$28:$CF$274,82,)</f>
        <v/>
      </c>
      <c r="P33" s="37">
        <f>VLOOKUP(J33,'陸上２（参加者名簿）'!$C$28:$CF$274,52,)</f>
        <v>0</v>
      </c>
      <c r="Q33" s="37">
        <f>VLOOKUP(J33,'陸上２（参加者名簿）'!$C$28:$CF$274,74,)</f>
        <v>0</v>
      </c>
      <c r="R33" s="41">
        <f>VLOOKUP(J33,'陸上２（参加者名簿）'!$C$28:$CF$274,50,)</f>
        <v>0</v>
      </c>
      <c r="S33" s="37">
        <f>VLOOKUP(J33,'陸上２（参加者名簿）'!$C$28:$CF$274,56,)</f>
        <v>0</v>
      </c>
      <c r="T33" s="126">
        <f>VLOOKUP(J33,'陸上２（参加者名簿）'!$C$28:$CF$274,61)</f>
        <v>0</v>
      </c>
      <c r="U33" s="37">
        <f>VLOOKUP(J33,'陸上２（参加者名簿）'!$C$28:$CF$274,68,)</f>
        <v>0</v>
      </c>
      <c r="V33" s="37" t="str">
        <f>'陸上２（参加者名簿）'!$CF$19</f>
        <v/>
      </c>
      <c r="W33" s="37" t="str">
        <f>'陸上２（参加者名簿）'!$CF$21</f>
        <v/>
      </c>
      <c r="X33" s="38">
        <f t="shared" si="21"/>
        <v>0</v>
      </c>
      <c r="Y33" s="37">
        <f>IF(ISNA(VLOOKUP(J33,'陸上２（参加者名簿）'!$C$28:$CF$274,11,)),"",VLOOKUP(J33,'陸上２（参加者名簿）'!$C$28:$CF$274,11,))</f>
        <v>0</v>
      </c>
      <c r="Z33" s="38" t="s">
        <v>188</v>
      </c>
      <c r="AA33" s="37">
        <f>IF(ISNA(VLOOKUP(J33,'陸上２（参加者名簿）'!$C$28:$CF$274,18,)),"",VLOOKUP(J33,'陸上２（参加者名簿）'!$C$28:$CF$274,18,))</f>
        <v>0</v>
      </c>
      <c r="AB33" s="37">
        <f t="shared" si="5"/>
        <v>1</v>
      </c>
      <c r="AC33" s="38" t="str">
        <f>IF(ISNA(VLOOKUP(J33,'陸上２（参加者名簿）'!$C$28:$CF$274,25,)),"",VLOOKUP(J33,'陸上２（参加者名簿）'!$C$28:$CF$274,25,))</f>
        <v/>
      </c>
      <c r="AD33" s="1" t="s">
        <v>188</v>
      </c>
      <c r="AE33" s="37" t="str">
        <f>IF(ISNA(VLOOKUP(J33,'陸上２（参加者名簿）'!$C$28:$CF$274,32,)),"",VLOOKUP(J33,'陸上２（参加者名簿）'!$C$28:$CF$274,32,))</f>
        <v/>
      </c>
      <c r="AF33" s="38" t="str">
        <f t="shared" si="6"/>
        <v xml:space="preserve">  </v>
      </c>
      <c r="AG33" s="1">
        <v>27</v>
      </c>
      <c r="AH33" t="str">
        <f>CONCATENATE('陸上２（参加者名簿）'!BB124,'陸上２（参加者名簿）'!AW124,'陸上２（参加者名簿）'!BX124)</f>
        <v/>
      </c>
      <c r="AZ33" s="1">
        <v>27</v>
      </c>
      <c r="BA33" t="str">
        <f>CONCATENATE('陸上２（参加者名簿）'!BB124,'陸上２（参加者名簿）'!BR124,'陸上２（参加者名簿）'!AW124)</f>
        <v/>
      </c>
      <c r="BK33">
        <v>27</v>
      </c>
      <c r="BL33" t="str">
        <f>CONCATENATE('陸上２（参加者名簿）'!BB124,'陸上２（参加者名簿）'!AW124,'陸上２（参加者名簿）'!BF124)</f>
        <v/>
      </c>
      <c r="CP33">
        <v>27</v>
      </c>
      <c r="CQ33" t="str">
        <f>CONCATENATE('陸上２（参加者名簿）'!BB124,'陸上２（参加者名簿）'!AW124,'陸上２（参加者名簿）'!BF124)</f>
        <v/>
      </c>
      <c r="CR33" t="str">
        <f>CONCATENATE('陸上２（参加者名簿）'!BB124,'陸上２（参加者名簿）'!AW124,'陸上２（参加者名簿）'!BR124)</f>
        <v/>
      </c>
      <c r="CY33">
        <v>27</v>
      </c>
      <c r="CZ33" t="str">
        <f>CONCATENATE('陸上２（参加者名簿）'!BB124,'陸上２（参加者名簿）'!AW124)</f>
        <v/>
      </c>
    </row>
    <row r="34" spans="6:104">
      <c r="F34" s="4" t="s">
        <v>102</v>
      </c>
      <c r="J34" s="1">
        <f t="shared" si="2"/>
        <v>28</v>
      </c>
      <c r="K34" s="1" t="str">
        <f>IF(ISNA(VLOOKUP(J34,'陸上２（参加者名簿）'!$C$28:$CF$274,5,)),"",VLOOKUP(J34,'陸上２（参加者名簿）'!$C$28:$CF$274,5,))</f>
        <v/>
      </c>
      <c r="L34" s="37" t="str">
        <f t="shared" si="0"/>
        <v>0  0</v>
      </c>
      <c r="M34" s="38" t="str">
        <f t="shared" si="3"/>
        <v xml:space="preserve">  </v>
      </c>
      <c r="N34" s="37">
        <f>VLOOKUP(J34,'陸上２（参加者名簿）'!$C$28:$CF$274,47)</f>
        <v>0</v>
      </c>
      <c r="O34" s="38" t="str">
        <f>VLOOKUP(J34,'陸上２（参加者名簿）'!$C$28:$CF$274,82,)</f>
        <v/>
      </c>
      <c r="P34" s="37">
        <f>VLOOKUP(J34,'陸上２（参加者名簿）'!$C$28:$CF$274,52,)</f>
        <v>0</v>
      </c>
      <c r="Q34" s="37">
        <f>VLOOKUP(J34,'陸上２（参加者名簿）'!$C$28:$CF$274,74,)</f>
        <v>0</v>
      </c>
      <c r="R34" s="41">
        <f>VLOOKUP(J34,'陸上２（参加者名簿）'!$C$28:$CF$274,50,)</f>
        <v>0</v>
      </c>
      <c r="S34" s="37">
        <f>VLOOKUP(J34,'陸上２（参加者名簿）'!$C$28:$CF$274,56,)</f>
        <v>0</v>
      </c>
      <c r="T34" s="126">
        <f>VLOOKUP(J34,'陸上２（参加者名簿）'!$C$28:$CF$274,61)</f>
        <v>0</v>
      </c>
      <c r="U34" s="37">
        <f>VLOOKUP(J34,'陸上２（参加者名簿）'!$C$28:$CF$274,68,)</f>
        <v>0</v>
      </c>
      <c r="V34" s="37" t="str">
        <f>'陸上２（参加者名簿）'!$CF$19</f>
        <v/>
      </c>
      <c r="W34" s="37" t="str">
        <f>'陸上２（参加者名簿）'!$CF$21</f>
        <v/>
      </c>
      <c r="X34" s="38">
        <f t="shared" si="21"/>
        <v>0</v>
      </c>
      <c r="Y34" s="37">
        <f>IF(ISNA(VLOOKUP(J34,'陸上２（参加者名簿）'!$C$28:$CF$274,11,)),"",VLOOKUP(J34,'陸上２（参加者名簿）'!$C$28:$CF$274,11,))</f>
        <v>0</v>
      </c>
      <c r="Z34" s="38" t="s">
        <v>188</v>
      </c>
      <c r="AA34" s="37">
        <f>IF(ISNA(VLOOKUP(J34,'陸上２（参加者名簿）'!$C$28:$CF$274,18,)),"",VLOOKUP(J34,'陸上２（参加者名簿）'!$C$28:$CF$274,18,))</f>
        <v>0</v>
      </c>
      <c r="AB34" s="37">
        <f t="shared" si="5"/>
        <v>1</v>
      </c>
      <c r="AC34" s="38" t="str">
        <f>IF(ISNA(VLOOKUP(J34,'陸上２（参加者名簿）'!$C$28:$CF$274,25,)),"",VLOOKUP(J34,'陸上２（参加者名簿）'!$C$28:$CF$274,25,))</f>
        <v/>
      </c>
      <c r="AD34" s="1" t="s">
        <v>188</v>
      </c>
      <c r="AE34" s="37" t="str">
        <f>IF(ISNA(VLOOKUP(J34,'陸上２（参加者名簿）'!$C$28:$CF$274,32,)),"",VLOOKUP(J34,'陸上２（参加者名簿）'!$C$28:$CF$274,32,))</f>
        <v/>
      </c>
      <c r="AF34" s="38" t="str">
        <f t="shared" si="6"/>
        <v xml:space="preserve">  </v>
      </c>
      <c r="AG34" s="1">
        <v>28</v>
      </c>
      <c r="AH34" t="str">
        <f>CONCATENATE('陸上２（参加者名簿）'!BB125,'陸上２（参加者名簿）'!AW125,'陸上２（参加者名簿）'!BX125)</f>
        <v/>
      </c>
      <c r="AZ34" s="1">
        <v>28</v>
      </c>
      <c r="BA34" t="str">
        <f>CONCATENATE('陸上２（参加者名簿）'!BB125,'陸上２（参加者名簿）'!BR125,'陸上２（参加者名簿）'!AW125)</f>
        <v/>
      </c>
      <c r="BK34">
        <v>28</v>
      </c>
      <c r="BL34" t="str">
        <f>CONCATENATE('陸上２（参加者名簿）'!BB125,'陸上２（参加者名簿）'!AW125,'陸上２（参加者名簿）'!BF125)</f>
        <v/>
      </c>
      <c r="CP34">
        <v>28</v>
      </c>
      <c r="CQ34" t="str">
        <f>CONCATENATE('陸上２（参加者名簿）'!BB125,'陸上２（参加者名簿）'!AW125,'陸上２（参加者名簿）'!BF125)</f>
        <v/>
      </c>
      <c r="CR34" t="str">
        <f>CONCATENATE('陸上２（参加者名簿）'!BB125,'陸上２（参加者名簿）'!AW125,'陸上２（参加者名簿）'!BR125)</f>
        <v/>
      </c>
      <c r="CY34">
        <v>28</v>
      </c>
      <c r="CZ34" t="str">
        <f>CONCATENATE('陸上２（参加者名簿）'!BB125,'陸上２（参加者名簿）'!AW125)</f>
        <v/>
      </c>
    </row>
    <row r="35" spans="6:104">
      <c r="J35" s="1">
        <f t="shared" si="2"/>
        <v>29</v>
      </c>
      <c r="K35" s="1" t="str">
        <f>IF(ISNA(VLOOKUP(J35,'陸上２（参加者名簿）'!$C$28:$CF$274,5,)),"",VLOOKUP(J35,'陸上２（参加者名簿）'!$C$28:$CF$274,5,))</f>
        <v/>
      </c>
      <c r="L35" s="37" t="str">
        <f t="shared" si="0"/>
        <v>0  0</v>
      </c>
      <c r="M35" s="38" t="str">
        <f t="shared" si="3"/>
        <v xml:space="preserve">  </v>
      </c>
      <c r="N35" s="37">
        <f>VLOOKUP(J35,'陸上２（参加者名簿）'!$C$28:$CF$274,47)</f>
        <v>0</v>
      </c>
      <c r="O35" s="38" t="str">
        <f>VLOOKUP(J35,'陸上２（参加者名簿）'!$C$28:$CF$274,82,)</f>
        <v/>
      </c>
      <c r="P35" s="37">
        <f>VLOOKUP(J35,'陸上２（参加者名簿）'!$C$28:$CF$274,52,)</f>
        <v>0</v>
      </c>
      <c r="Q35" s="37">
        <f>VLOOKUP(J35,'陸上２（参加者名簿）'!$C$28:$CF$274,74,)</f>
        <v>0</v>
      </c>
      <c r="R35" s="41">
        <f>VLOOKUP(J35,'陸上２（参加者名簿）'!$C$28:$CF$274,50,)</f>
        <v>0</v>
      </c>
      <c r="S35" s="37">
        <f>VLOOKUP(J35,'陸上２（参加者名簿）'!$C$28:$CF$274,56,)</f>
        <v>0</v>
      </c>
      <c r="T35" s="126">
        <f>VLOOKUP(J35,'陸上２（参加者名簿）'!$C$28:$CF$274,61)</f>
        <v>0</v>
      </c>
      <c r="U35" s="37">
        <f>VLOOKUP(J35,'陸上２（参加者名簿）'!$C$28:$CF$274,68,)</f>
        <v>0</v>
      </c>
      <c r="V35" s="37" t="str">
        <f>'陸上２（参加者名簿）'!$CF$19</f>
        <v/>
      </c>
      <c r="W35" s="37" t="str">
        <f>'陸上２（参加者名簿）'!$CF$21</f>
        <v/>
      </c>
      <c r="X35" s="38">
        <f t="shared" si="21"/>
        <v>0</v>
      </c>
      <c r="Y35" s="37">
        <f>IF(ISNA(VLOOKUP(J35,'陸上２（参加者名簿）'!$C$28:$CF$274,11,)),"",VLOOKUP(J35,'陸上２（参加者名簿）'!$C$28:$CF$274,11,))</f>
        <v>0</v>
      </c>
      <c r="Z35" s="38" t="s">
        <v>188</v>
      </c>
      <c r="AA35" s="37">
        <f>IF(ISNA(VLOOKUP(J35,'陸上２（参加者名簿）'!$C$28:$CF$274,18,)),"",VLOOKUP(J35,'陸上２（参加者名簿）'!$C$28:$CF$274,18,))</f>
        <v>0</v>
      </c>
      <c r="AB35" s="37">
        <f t="shared" si="5"/>
        <v>1</v>
      </c>
      <c r="AC35" s="38" t="str">
        <f>IF(ISNA(VLOOKUP(J35,'陸上２（参加者名簿）'!$C$28:$CF$274,25,)),"",VLOOKUP(J35,'陸上２（参加者名簿）'!$C$28:$CF$274,25,))</f>
        <v/>
      </c>
      <c r="AD35" s="1" t="s">
        <v>188</v>
      </c>
      <c r="AE35" s="37" t="str">
        <f>IF(ISNA(VLOOKUP(J35,'陸上２（参加者名簿）'!$C$28:$CF$274,32,)),"",VLOOKUP(J35,'陸上２（参加者名簿）'!$C$28:$CF$274,32,))</f>
        <v/>
      </c>
      <c r="AF35" s="38" t="str">
        <f t="shared" si="6"/>
        <v xml:space="preserve">  </v>
      </c>
      <c r="AG35" s="1">
        <v>29</v>
      </c>
      <c r="AH35" t="str">
        <f>CONCATENATE('陸上２（参加者名簿）'!BB126,'陸上２（参加者名簿）'!AW126,'陸上２（参加者名簿）'!BX126)</f>
        <v/>
      </c>
      <c r="AZ35" s="1">
        <v>29</v>
      </c>
      <c r="BA35" t="str">
        <f>CONCATENATE('陸上２（参加者名簿）'!BB126,'陸上２（参加者名簿）'!BR126,'陸上２（参加者名簿）'!AW126)</f>
        <v/>
      </c>
      <c r="BK35">
        <v>29</v>
      </c>
      <c r="BL35" t="str">
        <f>CONCATENATE('陸上２（参加者名簿）'!BB126,'陸上２（参加者名簿）'!AW126,'陸上２（参加者名簿）'!BF126)</f>
        <v/>
      </c>
      <c r="CP35">
        <v>29</v>
      </c>
      <c r="CQ35" t="str">
        <f>CONCATENATE('陸上２（参加者名簿）'!BB126,'陸上２（参加者名簿）'!AW126,'陸上２（参加者名簿）'!BF126)</f>
        <v/>
      </c>
      <c r="CR35" t="str">
        <f>CONCATENATE('陸上２（参加者名簿）'!BB126,'陸上２（参加者名簿）'!AW126,'陸上２（参加者名簿）'!BR126)</f>
        <v/>
      </c>
      <c r="CY35">
        <v>29</v>
      </c>
      <c r="CZ35" t="str">
        <f>CONCATENATE('陸上２（参加者名簿）'!BB126,'陸上２（参加者名簿）'!AW126)</f>
        <v/>
      </c>
    </row>
    <row r="36" spans="6:104">
      <c r="J36" s="1">
        <f t="shared" si="2"/>
        <v>30</v>
      </c>
      <c r="K36" s="1" t="str">
        <f>IF(ISNA(VLOOKUP(J36,'陸上２（参加者名簿）'!$C$28:$CF$274,5,)),"",VLOOKUP(J36,'陸上２（参加者名簿）'!$C$28:$CF$274,5,))</f>
        <v/>
      </c>
      <c r="L36" s="37" t="str">
        <f t="shared" si="0"/>
        <v>0  0</v>
      </c>
      <c r="M36" s="38" t="str">
        <f t="shared" si="3"/>
        <v xml:space="preserve">  </v>
      </c>
      <c r="N36" s="37">
        <f>VLOOKUP(J36,'陸上２（参加者名簿）'!$C$28:$CF$274,47)</f>
        <v>0</v>
      </c>
      <c r="O36" s="38" t="str">
        <f>VLOOKUP(J36,'陸上２（参加者名簿）'!$C$28:$CF$274,82,)</f>
        <v/>
      </c>
      <c r="P36" s="37">
        <f>VLOOKUP(J36,'陸上２（参加者名簿）'!$C$28:$CF$274,52,)</f>
        <v>0</v>
      </c>
      <c r="Q36" s="37">
        <f>VLOOKUP(J36,'陸上２（参加者名簿）'!$C$28:$CF$274,74,)</f>
        <v>0</v>
      </c>
      <c r="R36" s="41">
        <f>VLOOKUP(J36,'陸上２（参加者名簿）'!$C$28:$CF$274,50,)</f>
        <v>0</v>
      </c>
      <c r="S36" s="37">
        <f>VLOOKUP(J36,'陸上２（参加者名簿）'!$C$28:$CF$274,56,)</f>
        <v>0</v>
      </c>
      <c r="T36" s="126">
        <f>VLOOKUP(J36,'陸上２（参加者名簿）'!$C$28:$CF$274,61)</f>
        <v>0</v>
      </c>
      <c r="U36" s="37">
        <f>VLOOKUP(J36,'陸上２（参加者名簿）'!$C$28:$CF$274,68,)</f>
        <v>0</v>
      </c>
      <c r="V36" s="37" t="str">
        <f>'陸上２（参加者名簿）'!$CF$19</f>
        <v/>
      </c>
      <c r="W36" s="37" t="str">
        <f>'陸上２（参加者名簿）'!$CF$21</f>
        <v/>
      </c>
      <c r="X36" s="38">
        <f t="shared" si="21"/>
        <v>0</v>
      </c>
      <c r="Y36" s="37">
        <f>IF(ISNA(VLOOKUP(J36,'陸上２（参加者名簿）'!$C$28:$CF$274,11,)),"",VLOOKUP(J36,'陸上２（参加者名簿）'!$C$28:$CF$274,11,))</f>
        <v>0</v>
      </c>
      <c r="Z36" s="38" t="s">
        <v>188</v>
      </c>
      <c r="AA36" s="37">
        <f>IF(ISNA(VLOOKUP(J36,'陸上２（参加者名簿）'!$C$28:$CF$274,18,)),"",VLOOKUP(J36,'陸上２（参加者名簿）'!$C$28:$CF$274,18,))</f>
        <v>0</v>
      </c>
      <c r="AB36" s="37">
        <f t="shared" si="5"/>
        <v>1</v>
      </c>
      <c r="AC36" s="38" t="str">
        <f>IF(ISNA(VLOOKUP(J36,'陸上２（参加者名簿）'!$C$28:$CF$274,25,)),"",VLOOKUP(J36,'陸上２（参加者名簿）'!$C$28:$CF$274,25,))</f>
        <v/>
      </c>
      <c r="AD36" s="1" t="s">
        <v>188</v>
      </c>
      <c r="AE36" s="37" t="str">
        <f>IF(ISNA(VLOOKUP(J36,'陸上２（参加者名簿）'!$C$28:$CF$274,32,)),"",VLOOKUP(J36,'陸上２（参加者名簿）'!$C$28:$CF$274,32,))</f>
        <v/>
      </c>
      <c r="AF36" s="38" t="str">
        <f t="shared" si="6"/>
        <v xml:space="preserve">  </v>
      </c>
      <c r="AG36" s="1">
        <v>30</v>
      </c>
      <c r="AH36" t="str">
        <f>CONCATENATE('陸上２（参加者名簿）'!BB127,'陸上２（参加者名簿）'!AW127,'陸上２（参加者名簿）'!BX127)</f>
        <v/>
      </c>
      <c r="AZ36" s="1">
        <v>30</v>
      </c>
      <c r="BA36" t="str">
        <f>CONCATENATE('陸上２（参加者名簿）'!BB127,'陸上２（参加者名簿）'!BR127,'陸上２（参加者名簿）'!AW127)</f>
        <v/>
      </c>
      <c r="BK36">
        <v>30</v>
      </c>
      <c r="BL36" t="str">
        <f>CONCATENATE('陸上２（参加者名簿）'!BB127,'陸上２（参加者名簿）'!AW127,'陸上２（参加者名簿）'!BF127)</f>
        <v/>
      </c>
      <c r="CP36">
        <v>30</v>
      </c>
      <c r="CQ36" t="str">
        <f>CONCATENATE('陸上２（参加者名簿）'!BB127,'陸上２（参加者名簿）'!AW127,'陸上２（参加者名簿）'!BF127)</f>
        <v/>
      </c>
      <c r="CR36" t="str">
        <f>CONCATENATE('陸上２（参加者名簿）'!BB127,'陸上２（参加者名簿）'!AW127,'陸上２（参加者名簿）'!BR127)</f>
        <v/>
      </c>
      <c r="CY36">
        <v>30</v>
      </c>
      <c r="CZ36" t="str">
        <f>CONCATENATE('陸上２（参加者名簿）'!BB127,'陸上２（参加者名簿）'!AW127)</f>
        <v/>
      </c>
    </row>
    <row r="37" spans="6:104">
      <c r="J37" s="1">
        <f t="shared" si="2"/>
        <v>31</v>
      </c>
      <c r="K37" s="1" t="str">
        <f>IF(ISNA(VLOOKUP(J37,'陸上２（参加者名簿）'!$C$28:$CF$274,5,)),"",VLOOKUP(J37,'陸上２（参加者名簿）'!$C$28:$CF$274,5,))</f>
        <v/>
      </c>
      <c r="L37" s="37" t="str">
        <f t="shared" si="0"/>
        <v>0  0</v>
      </c>
      <c r="M37" s="38" t="str">
        <f t="shared" si="3"/>
        <v xml:space="preserve">  </v>
      </c>
      <c r="N37" s="37">
        <f>VLOOKUP(J37,'陸上２（参加者名簿）'!$C$28:$CF$274,47)</f>
        <v>0</v>
      </c>
      <c r="O37" s="38" t="str">
        <f>VLOOKUP(J37,'陸上２（参加者名簿）'!$C$28:$CF$274,82,)</f>
        <v/>
      </c>
      <c r="P37" s="37">
        <f>VLOOKUP(J37,'陸上２（参加者名簿）'!$C$28:$CF$274,52,)</f>
        <v>0</v>
      </c>
      <c r="Q37" s="37">
        <f>VLOOKUP(J37,'陸上２（参加者名簿）'!$C$28:$CF$274,74,)</f>
        <v>0</v>
      </c>
      <c r="R37" s="41">
        <f>VLOOKUP(J37,'陸上２（参加者名簿）'!$C$28:$CF$274,50,)</f>
        <v>0</v>
      </c>
      <c r="S37" s="37">
        <f>VLOOKUP(J37,'陸上２（参加者名簿）'!$C$28:$CF$274,56,)</f>
        <v>0</v>
      </c>
      <c r="T37" s="126">
        <f>VLOOKUP(J37,'陸上２（参加者名簿）'!$C$28:$CF$274,61)</f>
        <v>0</v>
      </c>
      <c r="U37" s="37">
        <f>VLOOKUP(J37,'陸上２（参加者名簿）'!$C$28:$CF$274,68,)</f>
        <v>0</v>
      </c>
      <c r="V37" s="37" t="str">
        <f>'陸上２（参加者名簿）'!$CF$19</f>
        <v/>
      </c>
      <c r="W37" s="37" t="str">
        <f>'陸上２（参加者名簿）'!$CF$21</f>
        <v/>
      </c>
      <c r="X37" s="38">
        <f t="shared" si="21"/>
        <v>0</v>
      </c>
      <c r="Y37" s="37">
        <f>IF(ISNA(VLOOKUP(J37,'陸上２（参加者名簿）'!$C$28:$CF$274,11,)),"",VLOOKUP(J37,'陸上２（参加者名簿）'!$C$28:$CF$274,11,))</f>
        <v>0</v>
      </c>
      <c r="Z37" s="38" t="s">
        <v>188</v>
      </c>
      <c r="AA37" s="37">
        <f>IF(ISNA(VLOOKUP(J37,'陸上２（参加者名簿）'!$C$28:$CF$274,18,)),"",VLOOKUP(J37,'陸上２（参加者名簿）'!$C$28:$CF$274,18,))</f>
        <v>0</v>
      </c>
      <c r="AB37" s="37">
        <f t="shared" si="5"/>
        <v>1</v>
      </c>
      <c r="AC37" s="38" t="str">
        <f>IF(ISNA(VLOOKUP(J37,'陸上２（参加者名簿）'!$C$28:$CF$274,25,)),"",VLOOKUP(J37,'陸上２（参加者名簿）'!$C$28:$CF$274,25,))</f>
        <v/>
      </c>
      <c r="AD37" s="1" t="s">
        <v>188</v>
      </c>
      <c r="AE37" s="37" t="str">
        <f>IF(ISNA(VLOOKUP(J37,'陸上２（参加者名簿）'!$C$28:$CF$274,32,)),"",VLOOKUP(J37,'陸上２（参加者名簿）'!$C$28:$CF$274,32,))</f>
        <v/>
      </c>
      <c r="AF37" s="38" t="str">
        <f t="shared" si="6"/>
        <v xml:space="preserve">  </v>
      </c>
      <c r="AG37" s="1">
        <v>31</v>
      </c>
      <c r="AH37" t="str">
        <f>CONCATENATE('陸上２（参加者名簿）'!BB128,'陸上２（参加者名簿）'!AW128,'陸上２（参加者名簿）'!BX128)</f>
        <v/>
      </c>
      <c r="AZ37" s="1">
        <v>31</v>
      </c>
      <c r="BA37" t="str">
        <f>CONCATENATE('陸上２（参加者名簿）'!BB128,'陸上２（参加者名簿）'!BR128,'陸上２（参加者名簿）'!AW128)</f>
        <v/>
      </c>
      <c r="BK37">
        <v>31</v>
      </c>
      <c r="BL37" t="str">
        <f>CONCATENATE('陸上２（参加者名簿）'!BB128,'陸上２（参加者名簿）'!AW128,'陸上２（参加者名簿）'!BF128)</f>
        <v/>
      </c>
      <c r="CP37">
        <v>31</v>
      </c>
      <c r="CQ37" t="str">
        <f>CONCATENATE('陸上２（参加者名簿）'!BB128,'陸上２（参加者名簿）'!AW128,'陸上２（参加者名簿）'!BF128)</f>
        <v/>
      </c>
      <c r="CR37" t="str">
        <f>CONCATENATE('陸上２（参加者名簿）'!BB128,'陸上２（参加者名簿）'!AW128,'陸上２（参加者名簿）'!BR128)</f>
        <v/>
      </c>
      <c r="CY37">
        <v>31</v>
      </c>
      <c r="CZ37" t="str">
        <f>CONCATENATE('陸上２（参加者名簿）'!BB128,'陸上２（参加者名簿）'!AW128)</f>
        <v/>
      </c>
    </row>
    <row r="38" spans="6:104">
      <c r="J38" s="1">
        <f t="shared" si="2"/>
        <v>32</v>
      </c>
      <c r="K38" s="1" t="str">
        <f>IF(ISNA(VLOOKUP(J38,'陸上２（参加者名簿）'!$C$28:$CF$274,5,)),"",VLOOKUP(J38,'陸上２（参加者名簿）'!$C$28:$CF$274,5,))</f>
        <v/>
      </c>
      <c r="L38" s="37" t="str">
        <f t="shared" si="0"/>
        <v>0  0</v>
      </c>
      <c r="M38" s="38" t="str">
        <f t="shared" si="3"/>
        <v xml:space="preserve">  </v>
      </c>
      <c r="N38" s="37">
        <f>VLOOKUP(J38,'陸上２（参加者名簿）'!$C$28:$CF$274,47)</f>
        <v>0</v>
      </c>
      <c r="O38" s="38" t="str">
        <f>VLOOKUP(J38,'陸上２（参加者名簿）'!$C$28:$CF$274,82,)</f>
        <v/>
      </c>
      <c r="P38" s="37">
        <f>VLOOKUP(J38,'陸上２（参加者名簿）'!$C$28:$CF$274,52,)</f>
        <v>0</v>
      </c>
      <c r="Q38" s="37">
        <f>VLOOKUP(J38,'陸上２（参加者名簿）'!$C$28:$CF$274,74,)</f>
        <v>0</v>
      </c>
      <c r="R38" s="41">
        <f>VLOOKUP(J38,'陸上２（参加者名簿）'!$C$28:$CF$274,50,)</f>
        <v>0</v>
      </c>
      <c r="S38" s="37">
        <f>VLOOKUP(J38,'陸上２（参加者名簿）'!$C$28:$CF$274,56,)</f>
        <v>0</v>
      </c>
      <c r="T38" s="126">
        <f>VLOOKUP(J38,'陸上２（参加者名簿）'!$C$28:$CF$274,61)</f>
        <v>0</v>
      </c>
      <c r="U38" s="37">
        <f>VLOOKUP(J38,'陸上２（参加者名簿）'!$C$28:$CF$274,68,)</f>
        <v>0</v>
      </c>
      <c r="V38" s="37" t="str">
        <f>'陸上２（参加者名簿）'!$CF$19</f>
        <v/>
      </c>
      <c r="W38" s="37" t="str">
        <f>'陸上２（参加者名簿）'!$CF$21</f>
        <v/>
      </c>
      <c r="X38" s="38">
        <f t="shared" si="21"/>
        <v>0</v>
      </c>
      <c r="Y38" s="37">
        <f>IF(ISNA(VLOOKUP(J38,'陸上２（参加者名簿）'!$C$28:$CF$274,11,)),"",VLOOKUP(J38,'陸上２（参加者名簿）'!$C$28:$CF$274,11,))</f>
        <v>0</v>
      </c>
      <c r="Z38" s="38" t="s">
        <v>188</v>
      </c>
      <c r="AA38" s="37">
        <f>IF(ISNA(VLOOKUP(J38,'陸上２（参加者名簿）'!$C$28:$CF$274,18,)),"",VLOOKUP(J38,'陸上２（参加者名簿）'!$C$28:$CF$274,18,))</f>
        <v>0</v>
      </c>
      <c r="AB38" s="37">
        <f t="shared" si="5"/>
        <v>1</v>
      </c>
      <c r="AC38" s="38" t="str">
        <f>IF(ISNA(VLOOKUP(J38,'陸上２（参加者名簿）'!$C$28:$CF$274,25,)),"",VLOOKUP(J38,'陸上２（参加者名簿）'!$C$28:$CF$274,25,))</f>
        <v/>
      </c>
      <c r="AD38" s="1" t="s">
        <v>188</v>
      </c>
      <c r="AE38" s="37" t="str">
        <f>IF(ISNA(VLOOKUP(J38,'陸上２（参加者名簿）'!$C$28:$CF$274,32,)),"",VLOOKUP(J38,'陸上２（参加者名簿）'!$C$28:$CF$274,32,))</f>
        <v/>
      </c>
      <c r="AF38" s="38" t="str">
        <f t="shared" si="6"/>
        <v xml:space="preserve">  </v>
      </c>
      <c r="AG38" s="1">
        <v>32</v>
      </c>
      <c r="AH38" t="str">
        <f>CONCATENATE('陸上２（参加者名簿）'!BB129,'陸上２（参加者名簿）'!AW129,'陸上２（参加者名簿）'!BX129)</f>
        <v/>
      </c>
      <c r="AZ38" s="1">
        <v>32</v>
      </c>
      <c r="BA38" t="str">
        <f>CONCATENATE('陸上２（参加者名簿）'!BB129,'陸上２（参加者名簿）'!BR129,'陸上２（参加者名簿）'!AW129)</f>
        <v/>
      </c>
      <c r="BK38">
        <v>32</v>
      </c>
      <c r="BL38" t="str">
        <f>CONCATENATE('陸上２（参加者名簿）'!BB129,'陸上２（参加者名簿）'!AW129,'陸上２（参加者名簿）'!BF129)</f>
        <v/>
      </c>
      <c r="CP38">
        <v>32</v>
      </c>
      <c r="CQ38" t="str">
        <f>CONCATENATE('陸上２（参加者名簿）'!BB129,'陸上２（参加者名簿）'!AW129,'陸上２（参加者名簿）'!BF129)</f>
        <v/>
      </c>
      <c r="CR38" t="str">
        <f>CONCATENATE('陸上２（参加者名簿）'!BB129,'陸上２（参加者名簿）'!AW129,'陸上２（参加者名簿）'!BR129)</f>
        <v/>
      </c>
      <c r="CY38">
        <v>32</v>
      </c>
      <c r="CZ38" t="str">
        <f>CONCATENATE('陸上２（参加者名簿）'!BB129,'陸上２（参加者名簿）'!AW129)</f>
        <v/>
      </c>
    </row>
    <row r="39" spans="6:104">
      <c r="J39" s="1">
        <f t="shared" si="2"/>
        <v>33</v>
      </c>
      <c r="K39" s="1" t="str">
        <f>IF(ISNA(VLOOKUP(J39,'陸上２（参加者名簿）'!$C$28:$CF$274,5,)),"",VLOOKUP(J39,'陸上２（参加者名簿）'!$C$28:$CF$274,5,))</f>
        <v/>
      </c>
      <c r="L39" s="37" t="str">
        <f t="shared" ref="L39:L72" si="23">CONCATENATE(Y39,Z39,AA39)</f>
        <v>0  0</v>
      </c>
      <c r="M39" s="38" t="str">
        <f t="shared" si="3"/>
        <v xml:space="preserve">  </v>
      </c>
      <c r="N39" s="37">
        <f>VLOOKUP(J39,'陸上２（参加者名簿）'!$C$28:$CF$274,47)</f>
        <v>0</v>
      </c>
      <c r="O39" s="38" t="str">
        <f>VLOOKUP(J39,'陸上２（参加者名簿）'!$C$28:$CF$274,82,)</f>
        <v/>
      </c>
      <c r="P39" s="37">
        <f>VLOOKUP(J39,'陸上２（参加者名簿）'!$C$28:$CF$274,52,)</f>
        <v>0</v>
      </c>
      <c r="Q39" s="37">
        <f>VLOOKUP(J39,'陸上２（参加者名簿）'!$C$28:$CF$274,74,)</f>
        <v>0</v>
      </c>
      <c r="R39" s="41">
        <f>VLOOKUP(J39,'陸上２（参加者名簿）'!$C$28:$CF$274,50,)</f>
        <v>0</v>
      </c>
      <c r="S39" s="37">
        <f>VLOOKUP(J39,'陸上２（参加者名簿）'!$C$28:$CF$274,56,)</f>
        <v>0</v>
      </c>
      <c r="T39" s="126">
        <f>VLOOKUP(J39,'陸上２（参加者名簿）'!$C$28:$CF$274,61)</f>
        <v>0</v>
      </c>
      <c r="U39" s="37">
        <f>VLOOKUP(J39,'陸上２（参加者名簿）'!$C$28:$CF$274,68,)</f>
        <v>0</v>
      </c>
      <c r="V39" s="37" t="str">
        <f>'陸上２（参加者名簿）'!$CF$19</f>
        <v/>
      </c>
      <c r="W39" s="37" t="str">
        <f>'陸上２（参加者名簿）'!$CF$21</f>
        <v/>
      </c>
      <c r="X39" s="38">
        <f t="shared" si="21"/>
        <v>0</v>
      </c>
      <c r="Y39" s="37">
        <f>IF(ISNA(VLOOKUP(J39,'陸上２（参加者名簿）'!$C$28:$CF$274,11,)),"",VLOOKUP(J39,'陸上２（参加者名簿）'!$C$28:$CF$274,11,))</f>
        <v>0</v>
      </c>
      <c r="Z39" s="38" t="s">
        <v>188</v>
      </c>
      <c r="AA39" s="37">
        <f>IF(ISNA(VLOOKUP(J39,'陸上２（参加者名簿）'!$C$28:$CF$274,18,)),"",VLOOKUP(J39,'陸上２（参加者名簿）'!$C$28:$CF$274,18,))</f>
        <v>0</v>
      </c>
      <c r="AB39" s="37">
        <f t="shared" si="5"/>
        <v>1</v>
      </c>
      <c r="AC39" s="38" t="str">
        <f>IF(ISNA(VLOOKUP(J39,'陸上２（参加者名簿）'!$C$28:$CF$274,25,)),"",VLOOKUP(J39,'陸上２（参加者名簿）'!$C$28:$CF$274,25,))</f>
        <v/>
      </c>
      <c r="AD39" s="1" t="s">
        <v>188</v>
      </c>
      <c r="AE39" s="37" t="str">
        <f>IF(ISNA(VLOOKUP(J39,'陸上２（参加者名簿）'!$C$28:$CF$274,32,)),"",VLOOKUP(J39,'陸上２（参加者名簿）'!$C$28:$CF$274,32,))</f>
        <v/>
      </c>
      <c r="AF39" s="38" t="str">
        <f t="shared" si="6"/>
        <v xml:space="preserve">  </v>
      </c>
      <c r="AG39" s="1">
        <v>33</v>
      </c>
      <c r="AH39" t="str">
        <f>CONCATENATE('陸上２（参加者名簿）'!BB130,'陸上２（参加者名簿）'!AW130,'陸上２（参加者名簿）'!BX130)</f>
        <v/>
      </c>
      <c r="AZ39" s="1">
        <v>33</v>
      </c>
      <c r="BA39" t="str">
        <f>CONCATENATE('陸上２（参加者名簿）'!BB130,'陸上２（参加者名簿）'!BR130,'陸上２（参加者名簿）'!AW130)</f>
        <v/>
      </c>
      <c r="BK39">
        <v>33</v>
      </c>
      <c r="BL39" t="str">
        <f>CONCATENATE('陸上２（参加者名簿）'!BB130,'陸上２（参加者名簿）'!AW130,'陸上２（参加者名簿）'!BF130)</f>
        <v/>
      </c>
      <c r="CP39">
        <v>33</v>
      </c>
      <c r="CQ39" t="str">
        <f>CONCATENATE('陸上２（参加者名簿）'!BB130,'陸上２（参加者名簿）'!AW130,'陸上２（参加者名簿）'!BF130)</f>
        <v/>
      </c>
      <c r="CR39" t="str">
        <f>CONCATENATE('陸上２（参加者名簿）'!BB130,'陸上２（参加者名簿）'!AW130,'陸上２（参加者名簿）'!BR130)</f>
        <v/>
      </c>
      <c r="CY39">
        <v>33</v>
      </c>
      <c r="CZ39" t="str">
        <f>CONCATENATE('陸上２（参加者名簿）'!BB130,'陸上２（参加者名簿）'!AW130)</f>
        <v/>
      </c>
    </row>
    <row r="40" spans="6:104">
      <c r="J40" s="1">
        <f t="shared" si="2"/>
        <v>34</v>
      </c>
      <c r="K40" s="1" t="str">
        <f>IF(ISNA(VLOOKUP(J40,'陸上２（参加者名簿）'!$C$28:$CF$274,5,)),"",VLOOKUP(J40,'陸上２（参加者名簿）'!$C$28:$CF$274,5,))</f>
        <v/>
      </c>
      <c r="L40" s="37" t="str">
        <f t="shared" si="23"/>
        <v>0  0</v>
      </c>
      <c r="M40" s="38" t="str">
        <f t="shared" si="3"/>
        <v xml:space="preserve">  </v>
      </c>
      <c r="N40" s="37">
        <f>VLOOKUP(J40,'陸上２（参加者名簿）'!$C$28:$CF$274,47)</f>
        <v>0</v>
      </c>
      <c r="O40" s="38" t="str">
        <f>VLOOKUP(J40,'陸上２（参加者名簿）'!$C$28:$CF$274,82,)</f>
        <v/>
      </c>
      <c r="P40" s="37">
        <f>VLOOKUP(J40,'陸上２（参加者名簿）'!$C$28:$CF$274,52,)</f>
        <v>0</v>
      </c>
      <c r="Q40" s="37">
        <f>VLOOKUP(J40,'陸上２（参加者名簿）'!$C$28:$CF$274,74,)</f>
        <v>0</v>
      </c>
      <c r="R40" s="41">
        <f>VLOOKUP(J40,'陸上２（参加者名簿）'!$C$28:$CF$274,50,)</f>
        <v>0</v>
      </c>
      <c r="S40" s="37">
        <f>VLOOKUP(J40,'陸上２（参加者名簿）'!$C$28:$CF$274,56,)</f>
        <v>0</v>
      </c>
      <c r="T40" s="126">
        <f>VLOOKUP(J40,'陸上２（参加者名簿）'!$C$28:$CF$274,61)</f>
        <v>0</v>
      </c>
      <c r="U40" s="37">
        <f>VLOOKUP(J40,'陸上２（参加者名簿）'!$C$28:$CF$274,68,)</f>
        <v>0</v>
      </c>
      <c r="V40" s="37" t="str">
        <f>'陸上２（参加者名簿）'!$CF$19</f>
        <v/>
      </c>
      <c r="W40" s="37" t="str">
        <f>'陸上２（参加者名簿）'!$CF$21</f>
        <v/>
      </c>
      <c r="X40" s="38">
        <f t="shared" si="21"/>
        <v>0</v>
      </c>
      <c r="Y40" s="37">
        <f>IF(ISNA(VLOOKUP(J40,'陸上２（参加者名簿）'!$C$28:$CF$274,11,)),"",VLOOKUP(J40,'陸上２（参加者名簿）'!$C$28:$CF$274,11,))</f>
        <v>0</v>
      </c>
      <c r="Z40" s="38" t="s">
        <v>188</v>
      </c>
      <c r="AA40" s="37">
        <f>IF(ISNA(VLOOKUP(J40,'陸上２（参加者名簿）'!$C$28:$CF$274,18,)),"",VLOOKUP(J40,'陸上２（参加者名簿）'!$C$28:$CF$274,18,))</f>
        <v>0</v>
      </c>
      <c r="AB40" s="37">
        <f t="shared" si="5"/>
        <v>1</v>
      </c>
      <c r="AC40" s="38" t="str">
        <f>IF(ISNA(VLOOKUP(J40,'陸上２（参加者名簿）'!$C$28:$CF$274,25,)),"",VLOOKUP(J40,'陸上２（参加者名簿）'!$C$28:$CF$274,25,))</f>
        <v/>
      </c>
      <c r="AD40" s="1" t="s">
        <v>188</v>
      </c>
      <c r="AE40" s="37" t="str">
        <f>IF(ISNA(VLOOKUP(J40,'陸上２（参加者名簿）'!$C$28:$CF$274,32,)),"",VLOOKUP(J40,'陸上２（参加者名簿）'!$C$28:$CF$274,32,))</f>
        <v/>
      </c>
      <c r="AF40" s="38" t="str">
        <f t="shared" si="6"/>
        <v xml:space="preserve">  </v>
      </c>
      <c r="AG40" s="1">
        <v>34</v>
      </c>
      <c r="AH40" t="str">
        <f>CONCATENATE('陸上２（参加者名簿）'!BB131,'陸上２（参加者名簿）'!AW131,'陸上２（参加者名簿）'!BX131)</f>
        <v/>
      </c>
      <c r="AZ40" s="1">
        <v>34</v>
      </c>
      <c r="BA40" t="str">
        <f>CONCATENATE('陸上２（参加者名簿）'!BB131,'陸上２（参加者名簿）'!BR131,'陸上２（参加者名簿）'!AW131)</f>
        <v/>
      </c>
      <c r="BK40">
        <v>34</v>
      </c>
      <c r="BL40" t="str">
        <f>CONCATENATE('陸上２（参加者名簿）'!BB131,'陸上２（参加者名簿）'!AW131,'陸上２（参加者名簿）'!BF131)</f>
        <v/>
      </c>
      <c r="CP40">
        <v>34</v>
      </c>
      <c r="CQ40" t="str">
        <f>CONCATENATE('陸上２（参加者名簿）'!BB131,'陸上２（参加者名簿）'!AW131,'陸上２（参加者名簿）'!BF131)</f>
        <v/>
      </c>
      <c r="CR40" t="str">
        <f>CONCATENATE('陸上２（参加者名簿）'!BB131,'陸上２（参加者名簿）'!AW131,'陸上２（参加者名簿）'!BR131)</f>
        <v/>
      </c>
      <c r="CY40">
        <v>34</v>
      </c>
      <c r="CZ40" t="str">
        <f>CONCATENATE('陸上２（参加者名簿）'!BB131,'陸上２（参加者名簿）'!AW131)</f>
        <v/>
      </c>
    </row>
    <row r="41" spans="6:104">
      <c r="J41" s="1">
        <f t="shared" si="2"/>
        <v>35</v>
      </c>
      <c r="K41" s="1" t="str">
        <f>IF(ISNA(VLOOKUP(J41,'陸上２（参加者名簿）'!$C$28:$CF$274,5,)),"",VLOOKUP(J41,'陸上２（参加者名簿）'!$C$28:$CF$274,5,))</f>
        <v/>
      </c>
      <c r="L41" s="37" t="str">
        <f t="shared" si="23"/>
        <v>0  0</v>
      </c>
      <c r="M41" s="38" t="str">
        <f t="shared" si="3"/>
        <v xml:space="preserve">  </v>
      </c>
      <c r="N41" s="37">
        <f>VLOOKUP(J41,'陸上２（参加者名簿）'!$C$28:$CF$274,47)</f>
        <v>0</v>
      </c>
      <c r="O41" s="38" t="str">
        <f>VLOOKUP(J41,'陸上２（参加者名簿）'!$C$28:$CF$274,82,)</f>
        <v/>
      </c>
      <c r="P41" s="37">
        <f>VLOOKUP(J41,'陸上２（参加者名簿）'!$C$28:$CF$274,52,)</f>
        <v>0</v>
      </c>
      <c r="Q41" s="37">
        <f>VLOOKUP(J41,'陸上２（参加者名簿）'!$C$28:$CF$274,74,)</f>
        <v>0</v>
      </c>
      <c r="R41" s="41">
        <f>VLOOKUP(J41,'陸上２（参加者名簿）'!$C$28:$CF$274,50,)</f>
        <v>0</v>
      </c>
      <c r="S41" s="37">
        <f>VLOOKUP(J41,'陸上２（参加者名簿）'!$C$28:$CF$274,56,)</f>
        <v>0</v>
      </c>
      <c r="T41" s="126">
        <f>VLOOKUP(J41,'陸上２（参加者名簿）'!$C$28:$CF$274,61)</f>
        <v>0</v>
      </c>
      <c r="U41" s="37">
        <f>VLOOKUP(J41,'陸上２（参加者名簿）'!$C$28:$CF$274,68,)</f>
        <v>0</v>
      </c>
      <c r="V41" s="37" t="str">
        <f>'陸上２（参加者名簿）'!$CF$19</f>
        <v/>
      </c>
      <c r="W41" s="37" t="str">
        <f>'陸上２（参加者名簿）'!$CF$21</f>
        <v/>
      </c>
      <c r="X41" s="38">
        <f t="shared" si="21"/>
        <v>0</v>
      </c>
      <c r="Y41" s="37">
        <f>IF(ISNA(VLOOKUP(J41,'陸上２（参加者名簿）'!$C$28:$CF$274,11,)),"",VLOOKUP(J41,'陸上２（参加者名簿）'!$C$28:$CF$274,11,))</f>
        <v>0</v>
      </c>
      <c r="Z41" s="38" t="s">
        <v>188</v>
      </c>
      <c r="AA41" s="37">
        <f>IF(ISNA(VLOOKUP(J41,'陸上２（参加者名簿）'!$C$28:$CF$274,18,)),"",VLOOKUP(J41,'陸上２（参加者名簿）'!$C$28:$CF$274,18,))</f>
        <v>0</v>
      </c>
      <c r="AB41" s="37">
        <f t="shared" si="5"/>
        <v>1</v>
      </c>
      <c r="AC41" s="38" t="str">
        <f>IF(ISNA(VLOOKUP(J41,'陸上２（参加者名簿）'!$C$28:$CF$274,25,)),"",VLOOKUP(J41,'陸上２（参加者名簿）'!$C$28:$CF$274,25,))</f>
        <v/>
      </c>
      <c r="AD41" s="1" t="s">
        <v>188</v>
      </c>
      <c r="AE41" s="37" t="str">
        <f>IF(ISNA(VLOOKUP(J41,'陸上２（参加者名簿）'!$C$28:$CF$274,32,)),"",VLOOKUP(J41,'陸上２（参加者名簿）'!$C$28:$CF$274,32,))</f>
        <v/>
      </c>
      <c r="AF41" s="38" t="str">
        <f t="shared" si="6"/>
        <v xml:space="preserve">  </v>
      </c>
      <c r="AG41" s="1">
        <v>35</v>
      </c>
      <c r="AH41" t="str">
        <f>CONCATENATE('陸上２（参加者名簿）'!BB132,'陸上２（参加者名簿）'!AW132,'陸上２（参加者名簿）'!BX132)</f>
        <v/>
      </c>
      <c r="AZ41" s="1">
        <v>35</v>
      </c>
      <c r="BA41" t="str">
        <f>CONCATENATE('陸上２（参加者名簿）'!BB132,'陸上２（参加者名簿）'!BR132,'陸上２（参加者名簿）'!AW132)</f>
        <v/>
      </c>
      <c r="BK41">
        <v>35</v>
      </c>
      <c r="BL41" t="str">
        <f>CONCATENATE('陸上２（参加者名簿）'!BB132,'陸上２（参加者名簿）'!AW132,'陸上２（参加者名簿）'!BF132)</f>
        <v/>
      </c>
      <c r="CP41">
        <v>35</v>
      </c>
      <c r="CQ41" t="str">
        <f>CONCATENATE('陸上２（参加者名簿）'!BB132,'陸上２（参加者名簿）'!AW132,'陸上２（参加者名簿）'!BF132)</f>
        <v/>
      </c>
      <c r="CR41" t="str">
        <f>CONCATENATE('陸上２（参加者名簿）'!BB132,'陸上２（参加者名簿）'!AW132,'陸上２（参加者名簿）'!BR132)</f>
        <v/>
      </c>
      <c r="CY41">
        <v>35</v>
      </c>
      <c r="CZ41" t="str">
        <f>CONCATENATE('陸上２（参加者名簿）'!BB132,'陸上２（参加者名簿）'!AW132)</f>
        <v/>
      </c>
    </row>
    <row r="42" spans="6:104">
      <c r="J42" s="1">
        <f t="shared" si="2"/>
        <v>36</v>
      </c>
      <c r="K42" s="1" t="str">
        <f>IF(ISNA(VLOOKUP(J42,'陸上２（参加者名簿）'!$C$28:$CF$274,5,)),"",VLOOKUP(J42,'陸上２（参加者名簿）'!$C$28:$CF$274,5,))</f>
        <v/>
      </c>
      <c r="L42" s="37" t="str">
        <f t="shared" si="23"/>
        <v>0  0</v>
      </c>
      <c r="M42" s="38" t="str">
        <f t="shared" si="3"/>
        <v xml:space="preserve">  </v>
      </c>
      <c r="N42" s="37">
        <f>VLOOKUP(J42,'陸上２（参加者名簿）'!$C$28:$CF$274,47)</f>
        <v>0</v>
      </c>
      <c r="O42" s="38" t="str">
        <f>VLOOKUP(J42,'陸上２（参加者名簿）'!$C$28:$CF$274,82,)</f>
        <v/>
      </c>
      <c r="P42" s="37">
        <f>VLOOKUP(J42,'陸上２（参加者名簿）'!$C$28:$CF$274,52,)</f>
        <v>0</v>
      </c>
      <c r="Q42" s="37">
        <f>VLOOKUP(J42,'陸上２（参加者名簿）'!$C$28:$CF$274,74,)</f>
        <v>0</v>
      </c>
      <c r="R42" s="41">
        <f>VLOOKUP(J42,'陸上２（参加者名簿）'!$C$28:$CF$274,50,)</f>
        <v>0</v>
      </c>
      <c r="S42" s="37">
        <f>VLOOKUP(J42,'陸上２（参加者名簿）'!$C$28:$CF$274,56,)</f>
        <v>0</v>
      </c>
      <c r="T42" s="126">
        <f>VLOOKUP(J42,'陸上２（参加者名簿）'!$C$28:$CF$274,61)</f>
        <v>0</v>
      </c>
      <c r="U42" s="37">
        <f>VLOOKUP(J42,'陸上２（参加者名簿）'!$C$28:$CF$274,68,)</f>
        <v>0</v>
      </c>
      <c r="V42" s="37" t="str">
        <f>'陸上２（参加者名簿）'!$CF$19</f>
        <v/>
      </c>
      <c r="W42" s="37" t="str">
        <f>'陸上２（参加者名簿）'!$CF$21</f>
        <v/>
      </c>
      <c r="X42" s="38">
        <f t="shared" si="21"/>
        <v>0</v>
      </c>
      <c r="Y42" s="37">
        <f>IF(ISNA(VLOOKUP(J42,'陸上２（参加者名簿）'!$C$28:$CF$274,11,)),"",VLOOKUP(J42,'陸上２（参加者名簿）'!$C$28:$CF$274,11,))</f>
        <v>0</v>
      </c>
      <c r="Z42" s="38" t="s">
        <v>188</v>
      </c>
      <c r="AA42" s="37">
        <f>IF(ISNA(VLOOKUP(J42,'陸上２（参加者名簿）'!$C$28:$CF$274,18,)),"",VLOOKUP(J42,'陸上２（参加者名簿）'!$C$28:$CF$274,18,))</f>
        <v>0</v>
      </c>
      <c r="AB42" s="37">
        <f t="shared" si="5"/>
        <v>1</v>
      </c>
      <c r="AC42" s="38" t="str">
        <f>IF(ISNA(VLOOKUP(J42,'陸上２（参加者名簿）'!$C$28:$CF$274,25,)),"",VLOOKUP(J42,'陸上２（参加者名簿）'!$C$28:$CF$274,25,))</f>
        <v/>
      </c>
      <c r="AD42" s="1" t="s">
        <v>188</v>
      </c>
      <c r="AE42" s="37" t="str">
        <f>IF(ISNA(VLOOKUP(J42,'陸上２（参加者名簿）'!$C$28:$CF$274,32,)),"",VLOOKUP(J42,'陸上２（参加者名簿）'!$C$28:$CF$274,32,))</f>
        <v/>
      </c>
      <c r="AF42" s="38" t="str">
        <f t="shared" si="6"/>
        <v xml:space="preserve">  </v>
      </c>
      <c r="AG42" s="1">
        <v>36</v>
      </c>
      <c r="AH42" t="str">
        <f>CONCATENATE('陸上２（参加者名簿）'!BB133,'陸上２（参加者名簿）'!AW133,'陸上２（参加者名簿）'!BX133)</f>
        <v/>
      </c>
      <c r="AZ42" s="1">
        <v>36</v>
      </c>
      <c r="BA42" t="str">
        <f>CONCATENATE('陸上２（参加者名簿）'!BB133,'陸上２（参加者名簿）'!BR133,'陸上２（参加者名簿）'!AW133)</f>
        <v/>
      </c>
      <c r="BK42">
        <v>36</v>
      </c>
      <c r="BL42" t="str">
        <f>CONCATENATE('陸上２（参加者名簿）'!BB133,'陸上２（参加者名簿）'!AW133,'陸上２（参加者名簿）'!BF133)</f>
        <v/>
      </c>
      <c r="CP42">
        <v>36</v>
      </c>
      <c r="CQ42" t="str">
        <f>CONCATENATE('陸上２（参加者名簿）'!BB133,'陸上２（参加者名簿）'!AW133,'陸上２（参加者名簿）'!BF133)</f>
        <v/>
      </c>
      <c r="CR42" t="str">
        <f>CONCATENATE('陸上２（参加者名簿）'!BB133,'陸上２（参加者名簿）'!AW133,'陸上２（参加者名簿）'!BR133)</f>
        <v/>
      </c>
      <c r="CY42">
        <v>36</v>
      </c>
      <c r="CZ42" t="str">
        <f>CONCATENATE('陸上２（参加者名簿）'!BB133,'陸上２（参加者名簿）'!AW133)</f>
        <v/>
      </c>
    </row>
    <row r="43" spans="6:104">
      <c r="J43" s="1">
        <f t="shared" si="2"/>
        <v>37</v>
      </c>
      <c r="K43" s="1" t="str">
        <f>IF(ISNA(VLOOKUP(J43,'陸上２（参加者名簿）'!$C$28:$CF$274,5,)),"",VLOOKUP(J43,'陸上２（参加者名簿）'!$C$28:$CF$274,5,))</f>
        <v/>
      </c>
      <c r="L43" s="37" t="str">
        <f t="shared" si="23"/>
        <v>0  0</v>
      </c>
      <c r="M43" s="38" t="str">
        <f t="shared" si="3"/>
        <v xml:space="preserve">  </v>
      </c>
      <c r="N43" s="37">
        <f>VLOOKUP(J43,'陸上２（参加者名簿）'!$C$28:$CF$274,47)</f>
        <v>0</v>
      </c>
      <c r="O43" s="38" t="str">
        <f>VLOOKUP(J43,'陸上２（参加者名簿）'!$C$28:$CF$274,82,)</f>
        <v/>
      </c>
      <c r="P43" s="37">
        <f>VLOOKUP(J43,'陸上２（参加者名簿）'!$C$28:$CF$274,52,)</f>
        <v>0</v>
      </c>
      <c r="Q43" s="37">
        <f>VLOOKUP(J43,'陸上２（参加者名簿）'!$C$28:$CF$274,74,)</f>
        <v>0</v>
      </c>
      <c r="R43" s="41">
        <f>VLOOKUP(J43,'陸上２（参加者名簿）'!$C$28:$CF$274,50,)</f>
        <v>0</v>
      </c>
      <c r="S43" s="37">
        <f>VLOOKUP(J43,'陸上２（参加者名簿）'!$C$28:$CF$274,56,)</f>
        <v>0</v>
      </c>
      <c r="T43" s="126">
        <f>VLOOKUP(J43,'陸上２（参加者名簿）'!$C$28:$CF$274,61)</f>
        <v>0</v>
      </c>
      <c r="U43" s="37">
        <f>VLOOKUP(J43,'陸上２（参加者名簿）'!$C$28:$CF$274,68,)</f>
        <v>0</v>
      </c>
      <c r="V43" s="37" t="str">
        <f>'陸上２（参加者名簿）'!$CF$19</f>
        <v/>
      </c>
      <c r="W43" s="37" t="str">
        <f>'陸上２（参加者名簿）'!$CF$21</f>
        <v/>
      </c>
      <c r="X43" s="38">
        <f t="shared" si="21"/>
        <v>0</v>
      </c>
      <c r="Y43" s="37">
        <f>IF(ISNA(VLOOKUP(J43,'陸上２（参加者名簿）'!$C$28:$CF$274,11,)),"",VLOOKUP(J43,'陸上２（参加者名簿）'!$C$28:$CF$274,11,))</f>
        <v>0</v>
      </c>
      <c r="Z43" s="38" t="s">
        <v>188</v>
      </c>
      <c r="AA43" s="37">
        <f>IF(ISNA(VLOOKUP(J43,'陸上２（参加者名簿）'!$C$28:$CF$274,18,)),"",VLOOKUP(J43,'陸上２（参加者名簿）'!$C$28:$CF$274,18,))</f>
        <v>0</v>
      </c>
      <c r="AB43" s="37">
        <f t="shared" si="5"/>
        <v>1</v>
      </c>
      <c r="AC43" s="38" t="str">
        <f>IF(ISNA(VLOOKUP(J43,'陸上２（参加者名簿）'!$C$28:$CF$274,25,)),"",VLOOKUP(J43,'陸上２（参加者名簿）'!$C$28:$CF$274,25,))</f>
        <v/>
      </c>
      <c r="AD43" s="1" t="s">
        <v>188</v>
      </c>
      <c r="AE43" s="37" t="str">
        <f>IF(ISNA(VLOOKUP(J43,'陸上２（参加者名簿）'!$C$28:$CF$274,32,)),"",VLOOKUP(J43,'陸上２（参加者名簿）'!$C$28:$CF$274,32,))</f>
        <v/>
      </c>
      <c r="AF43" s="38" t="str">
        <f t="shared" si="6"/>
        <v xml:space="preserve">  </v>
      </c>
      <c r="AG43" s="1">
        <v>37</v>
      </c>
      <c r="AH43" t="str">
        <f>CONCATENATE('陸上２（参加者名簿）'!BB169,'陸上２（参加者名簿）'!AW169,'陸上２（参加者名簿）'!BX169)</f>
        <v/>
      </c>
      <c r="AZ43" s="1">
        <v>37</v>
      </c>
      <c r="BA43" t="str">
        <f>CONCATENATE('陸上２（参加者名簿）'!BB169,'陸上２（参加者名簿）'!BR169,'陸上２（参加者名簿）'!AW169)</f>
        <v/>
      </c>
      <c r="BK43">
        <v>37</v>
      </c>
      <c r="BL43" t="str">
        <f>CONCATENATE('陸上２（参加者名簿）'!BB169,'陸上２（参加者名簿）'!AW169,'陸上２（参加者名簿）'!BF169)</f>
        <v/>
      </c>
      <c r="CP43">
        <v>37</v>
      </c>
      <c r="CQ43" t="str">
        <f>CONCATENATE('陸上２（参加者名簿）'!BB169,'陸上２（参加者名簿）'!AW169,'陸上２（参加者名簿）'!BF169)</f>
        <v/>
      </c>
      <c r="CR43" t="str">
        <f>CONCATENATE('陸上２（参加者名簿）'!BB169,'陸上２（参加者名簿）'!AW169,'陸上２（参加者名簿）'!BR169)</f>
        <v/>
      </c>
      <c r="CY43">
        <v>37</v>
      </c>
      <c r="CZ43" t="str">
        <f>CONCATENATE('陸上２（参加者名簿）'!BB169,'陸上２（参加者名簿）'!AW169)</f>
        <v/>
      </c>
    </row>
    <row r="44" spans="6:104">
      <c r="J44" s="1">
        <f t="shared" si="2"/>
        <v>38</v>
      </c>
      <c r="K44" s="1" t="str">
        <f>IF(ISNA(VLOOKUP(J44,'陸上２（参加者名簿）'!$C$28:$CF$274,5,)),"",VLOOKUP(J44,'陸上２（参加者名簿）'!$C$28:$CF$274,5,))</f>
        <v/>
      </c>
      <c r="L44" s="37" t="str">
        <f t="shared" si="23"/>
        <v>0  0</v>
      </c>
      <c r="M44" s="38" t="str">
        <f t="shared" si="3"/>
        <v xml:space="preserve">  </v>
      </c>
      <c r="N44" s="37">
        <f>VLOOKUP(J44,'陸上２（参加者名簿）'!$C$28:$CF$274,47)</f>
        <v>0</v>
      </c>
      <c r="O44" s="38" t="str">
        <f>VLOOKUP(J44,'陸上２（参加者名簿）'!$C$28:$CF$274,82,)</f>
        <v/>
      </c>
      <c r="P44" s="37">
        <f>VLOOKUP(J44,'陸上２（参加者名簿）'!$C$28:$CF$274,52,)</f>
        <v>0</v>
      </c>
      <c r="Q44" s="37">
        <f>VLOOKUP(J44,'陸上２（参加者名簿）'!$C$28:$CF$274,74,)</f>
        <v>0</v>
      </c>
      <c r="R44" s="41">
        <f>VLOOKUP(J44,'陸上２（参加者名簿）'!$C$28:$CF$274,50,)</f>
        <v>0</v>
      </c>
      <c r="S44" s="37">
        <f>VLOOKUP(J44,'陸上２（参加者名簿）'!$C$28:$CF$274,56,)</f>
        <v>0</v>
      </c>
      <c r="T44" s="126">
        <f>VLOOKUP(J44,'陸上２（参加者名簿）'!$C$28:$CF$274,61)</f>
        <v>0</v>
      </c>
      <c r="U44" s="37">
        <f>VLOOKUP(J44,'陸上２（参加者名簿）'!$C$28:$CF$274,68,)</f>
        <v>0</v>
      </c>
      <c r="V44" s="37" t="str">
        <f>'陸上２（参加者名簿）'!$CF$19</f>
        <v/>
      </c>
      <c r="W44" s="37" t="str">
        <f>'陸上２（参加者名簿）'!$CF$21</f>
        <v/>
      </c>
      <c r="X44" s="38">
        <f t="shared" si="21"/>
        <v>0</v>
      </c>
      <c r="Y44" s="37">
        <f>IF(ISNA(VLOOKUP(J44,'陸上２（参加者名簿）'!$C$28:$CF$274,11,)),"",VLOOKUP(J44,'陸上２（参加者名簿）'!$C$28:$CF$274,11,))</f>
        <v>0</v>
      </c>
      <c r="Z44" s="38" t="s">
        <v>188</v>
      </c>
      <c r="AA44" s="37">
        <f>IF(ISNA(VLOOKUP(J44,'陸上２（参加者名簿）'!$C$28:$CF$274,18,)),"",VLOOKUP(J44,'陸上２（参加者名簿）'!$C$28:$CF$274,18,))</f>
        <v>0</v>
      </c>
      <c r="AB44" s="37">
        <f t="shared" si="5"/>
        <v>1</v>
      </c>
      <c r="AC44" s="38" t="str">
        <f>IF(ISNA(VLOOKUP(J44,'陸上２（参加者名簿）'!$C$28:$CF$274,25,)),"",VLOOKUP(J44,'陸上２（参加者名簿）'!$C$28:$CF$274,25,))</f>
        <v/>
      </c>
      <c r="AD44" s="1" t="s">
        <v>188</v>
      </c>
      <c r="AE44" s="37" t="str">
        <f>IF(ISNA(VLOOKUP(J44,'陸上２（参加者名簿）'!$C$28:$CF$274,32,)),"",VLOOKUP(J44,'陸上２（参加者名簿）'!$C$28:$CF$274,32,))</f>
        <v/>
      </c>
      <c r="AF44" s="38" t="str">
        <f t="shared" si="6"/>
        <v xml:space="preserve">  </v>
      </c>
      <c r="AG44" s="1">
        <v>38</v>
      </c>
      <c r="AH44" t="str">
        <f>CONCATENATE('陸上２（参加者名簿）'!BB170,'陸上２（参加者名簿）'!AW170,'陸上２（参加者名簿）'!BX170)</f>
        <v/>
      </c>
      <c r="AZ44" s="1">
        <v>38</v>
      </c>
      <c r="BA44" t="str">
        <f>CONCATENATE('陸上２（参加者名簿）'!BB170,'陸上２（参加者名簿）'!BR170,'陸上２（参加者名簿）'!AW170)</f>
        <v/>
      </c>
      <c r="BK44">
        <v>38</v>
      </c>
      <c r="BL44" t="str">
        <f>CONCATENATE('陸上２（参加者名簿）'!BB170,'陸上２（参加者名簿）'!AW170,'陸上２（参加者名簿）'!BF170)</f>
        <v/>
      </c>
      <c r="CP44">
        <v>38</v>
      </c>
      <c r="CQ44" t="str">
        <f>CONCATENATE('陸上２（参加者名簿）'!BB170,'陸上２（参加者名簿）'!AW170,'陸上２（参加者名簿）'!BF170)</f>
        <v/>
      </c>
      <c r="CR44" t="str">
        <f>CONCATENATE('陸上２（参加者名簿）'!BB170,'陸上２（参加者名簿）'!AW170,'陸上２（参加者名簿）'!BR170)</f>
        <v/>
      </c>
      <c r="CY44">
        <v>38</v>
      </c>
      <c r="CZ44" t="str">
        <f>CONCATENATE('陸上２（参加者名簿）'!BB170,'陸上２（参加者名簿）'!AW170)</f>
        <v/>
      </c>
    </row>
    <row r="45" spans="6:104">
      <c r="J45" s="1">
        <f t="shared" si="2"/>
        <v>39</v>
      </c>
      <c r="K45" s="1" t="str">
        <f>IF(ISNA(VLOOKUP(J45,'陸上２（参加者名簿）'!$C$28:$CF$274,5,)),"",VLOOKUP(J45,'陸上２（参加者名簿）'!$C$28:$CF$274,5,))</f>
        <v/>
      </c>
      <c r="L45" s="37" t="str">
        <f t="shared" si="23"/>
        <v>0  0</v>
      </c>
      <c r="M45" s="38" t="str">
        <f t="shared" si="3"/>
        <v xml:space="preserve">  </v>
      </c>
      <c r="N45" s="37">
        <f>VLOOKUP(J45,'陸上２（参加者名簿）'!$C$28:$CF$274,47)</f>
        <v>0</v>
      </c>
      <c r="O45" s="38" t="str">
        <f>VLOOKUP(J45,'陸上２（参加者名簿）'!$C$28:$CF$274,82,)</f>
        <v/>
      </c>
      <c r="P45" s="37">
        <f>VLOOKUP(J45,'陸上２（参加者名簿）'!$C$28:$CF$274,52,)</f>
        <v>0</v>
      </c>
      <c r="Q45" s="37">
        <f>VLOOKUP(J45,'陸上２（参加者名簿）'!$C$28:$CF$274,74,)</f>
        <v>0</v>
      </c>
      <c r="R45" s="41">
        <f>VLOOKUP(J45,'陸上２（参加者名簿）'!$C$28:$CF$274,50,)</f>
        <v>0</v>
      </c>
      <c r="S45" s="37">
        <f>VLOOKUP(J45,'陸上２（参加者名簿）'!$C$28:$CF$274,56,)</f>
        <v>0</v>
      </c>
      <c r="T45" s="126">
        <f>VLOOKUP(J45,'陸上２（参加者名簿）'!$C$28:$CF$274,61)</f>
        <v>0</v>
      </c>
      <c r="U45" s="37">
        <f>VLOOKUP(J45,'陸上２（参加者名簿）'!$C$28:$CF$274,68,)</f>
        <v>0</v>
      </c>
      <c r="V45" s="37" t="str">
        <f>'陸上２（参加者名簿）'!$CF$19</f>
        <v/>
      </c>
      <c r="W45" s="37" t="str">
        <f>'陸上２（参加者名簿）'!$CF$21</f>
        <v/>
      </c>
      <c r="X45" s="38">
        <f t="shared" si="21"/>
        <v>0</v>
      </c>
      <c r="Y45" s="37">
        <f>IF(ISNA(VLOOKUP(J45,'陸上２（参加者名簿）'!$C$28:$CF$274,11,)),"",VLOOKUP(J45,'陸上２（参加者名簿）'!$C$28:$CF$274,11,))</f>
        <v>0</v>
      </c>
      <c r="Z45" s="38" t="s">
        <v>188</v>
      </c>
      <c r="AA45" s="37">
        <f>IF(ISNA(VLOOKUP(J45,'陸上２（参加者名簿）'!$C$28:$CF$274,18,)),"",VLOOKUP(J45,'陸上２（参加者名簿）'!$C$28:$CF$274,18,))</f>
        <v>0</v>
      </c>
      <c r="AB45" s="37">
        <f t="shared" si="5"/>
        <v>1</v>
      </c>
      <c r="AC45" s="38" t="str">
        <f>IF(ISNA(VLOOKUP(J45,'陸上２（参加者名簿）'!$C$28:$CF$274,25,)),"",VLOOKUP(J45,'陸上２（参加者名簿）'!$C$28:$CF$274,25,))</f>
        <v/>
      </c>
      <c r="AD45" s="1" t="s">
        <v>188</v>
      </c>
      <c r="AE45" s="37" t="str">
        <f>IF(ISNA(VLOOKUP(J45,'陸上２（参加者名簿）'!$C$28:$CF$274,32,)),"",VLOOKUP(J45,'陸上２（参加者名簿）'!$C$28:$CF$274,32,))</f>
        <v/>
      </c>
      <c r="AF45" s="38" t="str">
        <f t="shared" si="6"/>
        <v xml:space="preserve">  </v>
      </c>
      <c r="AG45" s="1">
        <v>39</v>
      </c>
      <c r="AH45" t="str">
        <f>CONCATENATE('陸上２（参加者名簿）'!BB171,'陸上２（参加者名簿）'!AW171,'陸上２（参加者名簿）'!BX171)</f>
        <v/>
      </c>
      <c r="AZ45" s="1">
        <v>39</v>
      </c>
      <c r="BA45" t="str">
        <f>CONCATENATE('陸上２（参加者名簿）'!BB171,'陸上２（参加者名簿）'!BR171,'陸上２（参加者名簿）'!AW171)</f>
        <v/>
      </c>
      <c r="BK45">
        <v>39</v>
      </c>
      <c r="BL45" t="str">
        <f>CONCATENATE('陸上２（参加者名簿）'!BB171,'陸上２（参加者名簿）'!AW171,'陸上２（参加者名簿）'!BF171)</f>
        <v/>
      </c>
      <c r="CP45">
        <v>39</v>
      </c>
      <c r="CQ45" t="str">
        <f>CONCATENATE('陸上２（参加者名簿）'!BB171,'陸上２（参加者名簿）'!AW171,'陸上２（参加者名簿）'!BF171)</f>
        <v/>
      </c>
      <c r="CR45" t="str">
        <f>CONCATENATE('陸上２（参加者名簿）'!BB171,'陸上２（参加者名簿）'!AW171,'陸上２（参加者名簿）'!BR171)</f>
        <v/>
      </c>
      <c r="CY45">
        <v>39</v>
      </c>
      <c r="CZ45" t="str">
        <f>CONCATENATE('陸上２（参加者名簿）'!BB171,'陸上２（参加者名簿）'!AW171)</f>
        <v/>
      </c>
    </row>
    <row r="46" spans="6:104">
      <c r="J46" s="1">
        <f t="shared" si="2"/>
        <v>40</v>
      </c>
      <c r="K46" s="1" t="str">
        <f>IF(ISNA(VLOOKUP(J46,'陸上２（参加者名簿）'!$C$28:$CF$274,5,)),"",VLOOKUP(J46,'陸上２（参加者名簿）'!$C$28:$CF$274,5,))</f>
        <v/>
      </c>
      <c r="L46" s="37" t="str">
        <f t="shared" si="23"/>
        <v>0  0</v>
      </c>
      <c r="M46" s="38" t="str">
        <f t="shared" si="3"/>
        <v xml:space="preserve">  </v>
      </c>
      <c r="N46" s="37">
        <f>VLOOKUP(J46,'陸上２（参加者名簿）'!$C$28:$CF$274,47)</f>
        <v>0</v>
      </c>
      <c r="O46" s="38" t="str">
        <f>VLOOKUP(J46,'陸上２（参加者名簿）'!$C$28:$CF$274,82,)</f>
        <v/>
      </c>
      <c r="P46" s="37">
        <f>VLOOKUP(J46,'陸上２（参加者名簿）'!$C$28:$CF$274,52,)</f>
        <v>0</v>
      </c>
      <c r="Q46" s="37">
        <f>VLOOKUP(J46,'陸上２（参加者名簿）'!$C$28:$CF$274,74,)</f>
        <v>0</v>
      </c>
      <c r="R46" s="41">
        <f>VLOOKUP(J46,'陸上２（参加者名簿）'!$C$28:$CF$274,50,)</f>
        <v>0</v>
      </c>
      <c r="S46" s="37">
        <f>VLOOKUP(J46,'陸上２（参加者名簿）'!$C$28:$CF$274,56,)</f>
        <v>0</v>
      </c>
      <c r="T46" s="126">
        <f>VLOOKUP(J46,'陸上２（参加者名簿）'!$C$28:$CF$274,61)</f>
        <v>0</v>
      </c>
      <c r="U46" s="37">
        <f>VLOOKUP(J46,'陸上２（参加者名簿）'!$C$28:$CF$274,68,)</f>
        <v>0</v>
      </c>
      <c r="V46" s="37" t="str">
        <f>'陸上２（参加者名簿）'!$CF$19</f>
        <v/>
      </c>
      <c r="W46" s="37" t="str">
        <f>'陸上２（参加者名簿）'!$CF$21</f>
        <v/>
      </c>
      <c r="X46" s="38">
        <f t="shared" si="21"/>
        <v>0</v>
      </c>
      <c r="Y46" s="37">
        <f>IF(ISNA(VLOOKUP(J46,'陸上２（参加者名簿）'!$C$28:$CF$274,11,)),"",VLOOKUP(J46,'陸上２（参加者名簿）'!$C$28:$CF$274,11,))</f>
        <v>0</v>
      </c>
      <c r="Z46" s="38" t="s">
        <v>188</v>
      </c>
      <c r="AA46" s="37">
        <f>IF(ISNA(VLOOKUP(J46,'陸上２（参加者名簿）'!$C$28:$CF$274,18,)),"",VLOOKUP(J46,'陸上２（参加者名簿）'!$C$28:$CF$274,18,))</f>
        <v>0</v>
      </c>
      <c r="AB46" s="37">
        <f t="shared" si="5"/>
        <v>1</v>
      </c>
      <c r="AC46" s="38" t="str">
        <f>IF(ISNA(VLOOKUP(J46,'陸上２（参加者名簿）'!$C$28:$CF$274,25,)),"",VLOOKUP(J46,'陸上２（参加者名簿）'!$C$28:$CF$274,25,))</f>
        <v/>
      </c>
      <c r="AD46" s="1" t="s">
        <v>188</v>
      </c>
      <c r="AE46" s="37" t="str">
        <f>IF(ISNA(VLOOKUP(J46,'陸上２（参加者名簿）'!$C$28:$CF$274,32,)),"",VLOOKUP(J46,'陸上２（参加者名簿）'!$C$28:$CF$274,32,))</f>
        <v/>
      </c>
      <c r="AF46" s="38" t="str">
        <f t="shared" si="6"/>
        <v xml:space="preserve">  </v>
      </c>
      <c r="AG46" s="1">
        <v>40</v>
      </c>
      <c r="AH46" t="str">
        <f>CONCATENATE('陸上２（参加者名簿）'!BB172,'陸上２（参加者名簿）'!AW172,'陸上２（参加者名簿）'!BX172)</f>
        <v/>
      </c>
      <c r="AZ46" s="1">
        <v>40</v>
      </c>
      <c r="BA46" t="str">
        <f>CONCATENATE('陸上２（参加者名簿）'!BB172,'陸上２（参加者名簿）'!BR172,'陸上２（参加者名簿）'!AW172)</f>
        <v/>
      </c>
      <c r="BK46">
        <v>40</v>
      </c>
      <c r="BL46" t="str">
        <f>CONCATENATE('陸上２（参加者名簿）'!BB172,'陸上２（参加者名簿）'!AW172,'陸上２（参加者名簿）'!BF172)</f>
        <v/>
      </c>
      <c r="CP46">
        <v>40</v>
      </c>
      <c r="CQ46" t="str">
        <f>CONCATENATE('陸上２（参加者名簿）'!BB172,'陸上２（参加者名簿）'!AW172,'陸上２（参加者名簿）'!BF172)</f>
        <v/>
      </c>
      <c r="CR46" t="str">
        <f>CONCATENATE('陸上２（参加者名簿）'!BB172,'陸上２（参加者名簿）'!AW172,'陸上２（参加者名簿）'!BR172)</f>
        <v/>
      </c>
      <c r="CY46">
        <v>40</v>
      </c>
      <c r="CZ46" t="str">
        <f>CONCATENATE('陸上２（参加者名簿）'!BB172,'陸上２（参加者名簿）'!AW172)</f>
        <v/>
      </c>
    </row>
    <row r="47" spans="6:104">
      <c r="J47" s="1">
        <f t="shared" si="2"/>
        <v>41</v>
      </c>
      <c r="K47" s="1" t="str">
        <f>IF(ISNA(VLOOKUP(J47,'陸上２（参加者名簿）'!$C$28:$CF$274,5,)),"",VLOOKUP(J47,'陸上２（参加者名簿）'!$C$28:$CF$274,5,))</f>
        <v/>
      </c>
      <c r="L47" s="37" t="str">
        <f t="shared" si="23"/>
        <v>0  0</v>
      </c>
      <c r="M47" s="38" t="str">
        <f t="shared" si="3"/>
        <v xml:space="preserve">  </v>
      </c>
      <c r="N47" s="37">
        <f>VLOOKUP(J47,'陸上２（参加者名簿）'!$C$28:$CF$274,47)</f>
        <v>0</v>
      </c>
      <c r="O47" s="38" t="str">
        <f>VLOOKUP(J47,'陸上２（参加者名簿）'!$C$28:$CF$274,82,)</f>
        <v/>
      </c>
      <c r="P47" s="37">
        <f>VLOOKUP(J47,'陸上２（参加者名簿）'!$C$28:$CF$274,52,)</f>
        <v>0</v>
      </c>
      <c r="Q47" s="37">
        <f>VLOOKUP(J47,'陸上２（参加者名簿）'!$C$28:$CF$274,74,)</f>
        <v>0</v>
      </c>
      <c r="R47" s="41">
        <f>VLOOKUP(J47,'陸上２（参加者名簿）'!$C$28:$CF$274,50,)</f>
        <v>0</v>
      </c>
      <c r="S47" s="37">
        <f>VLOOKUP(J47,'陸上２（参加者名簿）'!$C$28:$CF$274,56,)</f>
        <v>0</v>
      </c>
      <c r="T47" s="126">
        <f>VLOOKUP(J47,'陸上２（参加者名簿）'!$C$28:$CF$274,61)</f>
        <v>0</v>
      </c>
      <c r="U47" s="37">
        <f>VLOOKUP(J47,'陸上２（参加者名簿）'!$C$28:$CF$274,68,)</f>
        <v>0</v>
      </c>
      <c r="V47" s="37" t="str">
        <f>'陸上２（参加者名簿）'!$CF$19</f>
        <v/>
      </c>
      <c r="W47" s="37" t="str">
        <f>'陸上２（参加者名簿）'!$CF$21</f>
        <v/>
      </c>
      <c r="X47" s="38">
        <f t="shared" si="21"/>
        <v>0</v>
      </c>
      <c r="Y47" s="37">
        <f>IF(ISNA(VLOOKUP(J47,'陸上２（参加者名簿）'!$C$28:$CF$274,11,)),"",VLOOKUP(J47,'陸上２（参加者名簿）'!$C$28:$CF$274,11,))</f>
        <v>0</v>
      </c>
      <c r="Z47" s="38" t="s">
        <v>188</v>
      </c>
      <c r="AA47" s="37">
        <f>IF(ISNA(VLOOKUP(J47,'陸上２（参加者名簿）'!$C$28:$CF$274,18,)),"",VLOOKUP(J47,'陸上２（参加者名簿）'!$C$28:$CF$274,18,))</f>
        <v>0</v>
      </c>
      <c r="AB47" s="37">
        <f t="shared" si="5"/>
        <v>1</v>
      </c>
      <c r="AC47" s="38" t="str">
        <f>IF(ISNA(VLOOKUP(J47,'陸上２（参加者名簿）'!$C$28:$CF$274,25,)),"",VLOOKUP(J47,'陸上２（参加者名簿）'!$C$28:$CF$274,25,))</f>
        <v/>
      </c>
      <c r="AD47" s="1" t="s">
        <v>188</v>
      </c>
      <c r="AE47" s="37" t="str">
        <f>IF(ISNA(VLOOKUP(J47,'陸上２（参加者名簿）'!$C$28:$CF$274,32,)),"",VLOOKUP(J47,'陸上２（参加者名簿）'!$C$28:$CF$274,32,))</f>
        <v/>
      </c>
      <c r="AF47" s="38" t="str">
        <f t="shared" si="6"/>
        <v xml:space="preserve">  </v>
      </c>
      <c r="AG47" s="1">
        <v>41</v>
      </c>
      <c r="AH47" t="str">
        <f>CONCATENATE('陸上２（参加者名簿）'!BB173,'陸上２（参加者名簿）'!AW173,'陸上２（参加者名簿）'!BX173)</f>
        <v/>
      </c>
      <c r="AZ47" s="1">
        <v>41</v>
      </c>
      <c r="BA47" t="str">
        <f>CONCATENATE('陸上２（参加者名簿）'!BB173,'陸上２（参加者名簿）'!BR173,'陸上２（参加者名簿）'!AW173)</f>
        <v/>
      </c>
      <c r="BK47">
        <v>41</v>
      </c>
      <c r="BL47" t="str">
        <f>CONCATENATE('陸上２（参加者名簿）'!BB173,'陸上２（参加者名簿）'!AW173,'陸上２（参加者名簿）'!BF173)</f>
        <v/>
      </c>
      <c r="CP47">
        <v>41</v>
      </c>
      <c r="CQ47" t="str">
        <f>CONCATENATE('陸上２（参加者名簿）'!BB173,'陸上２（参加者名簿）'!AW173,'陸上２（参加者名簿）'!BF173)</f>
        <v/>
      </c>
      <c r="CR47" t="str">
        <f>CONCATENATE('陸上２（参加者名簿）'!BB173,'陸上２（参加者名簿）'!AW173,'陸上２（参加者名簿）'!BR173)</f>
        <v/>
      </c>
      <c r="CY47">
        <v>41</v>
      </c>
      <c r="CZ47" t="str">
        <f>CONCATENATE('陸上２（参加者名簿）'!BB173,'陸上２（参加者名簿）'!AW173)</f>
        <v/>
      </c>
    </row>
    <row r="48" spans="6:104">
      <c r="J48" s="1">
        <f t="shared" si="2"/>
        <v>42</v>
      </c>
      <c r="K48" s="1" t="str">
        <f>IF(ISNA(VLOOKUP(J48,'陸上２（参加者名簿）'!$C$28:$CF$274,5,)),"",VLOOKUP(J48,'陸上２（参加者名簿）'!$C$28:$CF$274,5,))</f>
        <v/>
      </c>
      <c r="L48" s="37" t="str">
        <f t="shared" si="23"/>
        <v>0  0</v>
      </c>
      <c r="M48" s="38" t="str">
        <f t="shared" si="3"/>
        <v xml:space="preserve">  </v>
      </c>
      <c r="N48" s="37">
        <f>VLOOKUP(J48,'陸上２（参加者名簿）'!$C$28:$CF$274,47)</f>
        <v>0</v>
      </c>
      <c r="O48" s="38" t="str">
        <f>VLOOKUP(J48,'陸上２（参加者名簿）'!$C$28:$CF$274,82,)</f>
        <v/>
      </c>
      <c r="P48" s="37">
        <f>VLOOKUP(J48,'陸上２（参加者名簿）'!$C$28:$CF$274,52,)</f>
        <v>0</v>
      </c>
      <c r="Q48" s="37">
        <f>VLOOKUP(J48,'陸上２（参加者名簿）'!$C$28:$CF$274,74,)</f>
        <v>0</v>
      </c>
      <c r="R48" s="41">
        <f>VLOOKUP(J48,'陸上２（参加者名簿）'!$C$28:$CF$274,50,)</f>
        <v>0</v>
      </c>
      <c r="S48" s="37">
        <f>VLOOKUP(J48,'陸上２（参加者名簿）'!$C$28:$CF$274,56,)</f>
        <v>0</v>
      </c>
      <c r="T48" s="126">
        <f>VLOOKUP(J48,'陸上２（参加者名簿）'!$C$28:$CF$274,61)</f>
        <v>0</v>
      </c>
      <c r="U48" s="37">
        <f>VLOOKUP(J48,'陸上２（参加者名簿）'!$C$28:$CF$274,68,)</f>
        <v>0</v>
      </c>
      <c r="V48" s="37" t="str">
        <f>'陸上２（参加者名簿）'!$CF$19</f>
        <v/>
      </c>
      <c r="W48" s="37" t="str">
        <f>'陸上２（参加者名簿）'!$CF$21</f>
        <v/>
      </c>
      <c r="X48" s="38">
        <f t="shared" si="21"/>
        <v>0</v>
      </c>
      <c r="Y48" s="37">
        <f>IF(ISNA(VLOOKUP(J48,'陸上２（参加者名簿）'!$C$28:$CF$274,11,)),"",VLOOKUP(J48,'陸上２（参加者名簿）'!$C$28:$CF$274,11,))</f>
        <v>0</v>
      </c>
      <c r="Z48" s="38" t="s">
        <v>188</v>
      </c>
      <c r="AA48" s="37">
        <f>IF(ISNA(VLOOKUP(J48,'陸上２（参加者名簿）'!$C$28:$CF$274,18,)),"",VLOOKUP(J48,'陸上２（参加者名簿）'!$C$28:$CF$274,18,))</f>
        <v>0</v>
      </c>
      <c r="AB48" s="37">
        <f t="shared" si="5"/>
        <v>1</v>
      </c>
      <c r="AC48" s="38" t="str">
        <f>IF(ISNA(VLOOKUP(J48,'陸上２（参加者名簿）'!$C$28:$CF$274,25,)),"",VLOOKUP(J48,'陸上２（参加者名簿）'!$C$28:$CF$274,25,))</f>
        <v/>
      </c>
      <c r="AD48" s="1" t="s">
        <v>188</v>
      </c>
      <c r="AE48" s="37" t="str">
        <f>IF(ISNA(VLOOKUP(J48,'陸上２（参加者名簿）'!$C$28:$CF$274,32,)),"",VLOOKUP(J48,'陸上２（参加者名簿）'!$C$28:$CF$274,32,))</f>
        <v/>
      </c>
      <c r="AF48" s="38" t="str">
        <f t="shared" si="6"/>
        <v xml:space="preserve">  </v>
      </c>
      <c r="AG48" s="1">
        <v>42</v>
      </c>
      <c r="AH48" t="str">
        <f>CONCATENATE('陸上２（参加者名簿）'!BB174,'陸上２（参加者名簿）'!AW174,'陸上２（参加者名簿）'!BX174)</f>
        <v/>
      </c>
      <c r="AZ48" s="1">
        <v>42</v>
      </c>
      <c r="BA48" t="str">
        <f>CONCATENATE('陸上２（参加者名簿）'!BB174,'陸上２（参加者名簿）'!BR174,'陸上２（参加者名簿）'!AW174)</f>
        <v/>
      </c>
      <c r="BK48">
        <v>42</v>
      </c>
      <c r="BL48" t="str">
        <f>CONCATENATE('陸上２（参加者名簿）'!BB174,'陸上２（参加者名簿）'!AW174,'陸上２（参加者名簿）'!BF174)</f>
        <v/>
      </c>
      <c r="CP48">
        <v>42</v>
      </c>
      <c r="CQ48" t="str">
        <f>CONCATENATE('陸上２（参加者名簿）'!BB174,'陸上２（参加者名簿）'!AW174,'陸上２（参加者名簿）'!BF174)</f>
        <v/>
      </c>
      <c r="CR48" t="str">
        <f>CONCATENATE('陸上２（参加者名簿）'!BB174,'陸上２（参加者名簿）'!AW174,'陸上２（参加者名簿）'!BR174)</f>
        <v/>
      </c>
      <c r="CY48">
        <v>42</v>
      </c>
      <c r="CZ48" t="str">
        <f>CONCATENATE('陸上２（参加者名簿）'!BB174,'陸上２（参加者名簿）'!AW174)</f>
        <v/>
      </c>
    </row>
    <row r="49" spans="10:104">
      <c r="J49" s="1">
        <f t="shared" si="2"/>
        <v>43</v>
      </c>
      <c r="K49" s="1" t="str">
        <f>IF(ISNA(VLOOKUP(J49,'陸上２（参加者名簿）'!$C$28:$CF$274,5,)),"",VLOOKUP(J49,'陸上２（参加者名簿）'!$C$28:$CF$274,5,))</f>
        <v/>
      </c>
      <c r="L49" s="37" t="str">
        <f t="shared" si="23"/>
        <v>0  0</v>
      </c>
      <c r="M49" s="38" t="str">
        <f t="shared" si="3"/>
        <v xml:space="preserve">  </v>
      </c>
      <c r="N49" s="37">
        <f>VLOOKUP(J49,'陸上２（参加者名簿）'!$C$28:$CF$274,47)</f>
        <v>0</v>
      </c>
      <c r="O49" s="38" t="str">
        <f>VLOOKUP(J49,'陸上２（参加者名簿）'!$C$28:$CF$274,82,)</f>
        <v/>
      </c>
      <c r="P49" s="37">
        <f>VLOOKUP(J49,'陸上２（参加者名簿）'!$C$28:$CF$274,52,)</f>
        <v>0</v>
      </c>
      <c r="Q49" s="37">
        <f>VLOOKUP(J49,'陸上２（参加者名簿）'!$C$28:$CF$274,74,)</f>
        <v>0</v>
      </c>
      <c r="R49" s="41">
        <f>VLOOKUP(J49,'陸上２（参加者名簿）'!$C$28:$CF$274,50,)</f>
        <v>0</v>
      </c>
      <c r="S49" s="37">
        <f>VLOOKUP(J49,'陸上２（参加者名簿）'!$C$28:$CF$274,56,)</f>
        <v>0</v>
      </c>
      <c r="T49" s="126">
        <f>VLOOKUP(J49,'陸上２（参加者名簿）'!$C$28:$CF$274,61)</f>
        <v>0</v>
      </c>
      <c r="U49" s="37">
        <f>VLOOKUP(J49,'陸上２（参加者名簿）'!$C$28:$CF$274,68,)</f>
        <v>0</v>
      </c>
      <c r="V49" s="37" t="str">
        <f>'陸上２（参加者名簿）'!$CF$19</f>
        <v/>
      </c>
      <c r="W49" s="37" t="str">
        <f>'陸上２（参加者名簿）'!$CF$21</f>
        <v/>
      </c>
      <c r="X49" s="38">
        <f t="shared" si="21"/>
        <v>0</v>
      </c>
      <c r="Y49" s="37">
        <f>IF(ISNA(VLOOKUP(J49,'陸上２（参加者名簿）'!$C$28:$CF$274,11,)),"",VLOOKUP(J49,'陸上２（参加者名簿）'!$C$28:$CF$274,11,))</f>
        <v>0</v>
      </c>
      <c r="Z49" s="38" t="s">
        <v>188</v>
      </c>
      <c r="AA49" s="37">
        <f>IF(ISNA(VLOOKUP(J49,'陸上２（参加者名簿）'!$C$28:$CF$274,18,)),"",VLOOKUP(J49,'陸上２（参加者名簿）'!$C$28:$CF$274,18,))</f>
        <v>0</v>
      </c>
      <c r="AB49" s="37">
        <f t="shared" si="5"/>
        <v>1</v>
      </c>
      <c r="AC49" s="38" t="str">
        <f>IF(ISNA(VLOOKUP(J49,'陸上２（参加者名簿）'!$C$28:$CF$274,25,)),"",VLOOKUP(J49,'陸上２（参加者名簿）'!$C$28:$CF$274,25,))</f>
        <v/>
      </c>
      <c r="AD49" s="1" t="s">
        <v>188</v>
      </c>
      <c r="AE49" s="37" t="str">
        <f>IF(ISNA(VLOOKUP(J49,'陸上２（参加者名簿）'!$C$28:$CF$274,32,)),"",VLOOKUP(J49,'陸上２（参加者名簿）'!$C$28:$CF$274,32,))</f>
        <v/>
      </c>
      <c r="AF49" s="38" t="str">
        <f t="shared" si="6"/>
        <v xml:space="preserve">  </v>
      </c>
      <c r="AG49" s="1">
        <v>43</v>
      </c>
      <c r="AH49" t="str">
        <f>CONCATENATE('陸上２（参加者名簿）'!BB175,'陸上２（参加者名簿）'!AW175,'陸上２（参加者名簿）'!BX175)</f>
        <v/>
      </c>
      <c r="AZ49" s="1">
        <v>43</v>
      </c>
      <c r="BA49" t="str">
        <f>CONCATENATE('陸上２（参加者名簿）'!BB175,'陸上２（参加者名簿）'!BR175,'陸上２（参加者名簿）'!AW175)</f>
        <v/>
      </c>
      <c r="BK49">
        <v>43</v>
      </c>
      <c r="BL49" t="str">
        <f>CONCATENATE('陸上２（参加者名簿）'!BB175,'陸上２（参加者名簿）'!AW175,'陸上２（参加者名簿）'!BF175)</f>
        <v/>
      </c>
      <c r="CP49">
        <v>43</v>
      </c>
      <c r="CQ49" t="str">
        <f>CONCATENATE('陸上２（参加者名簿）'!BB175,'陸上２（参加者名簿）'!AW175,'陸上２（参加者名簿）'!BF175)</f>
        <v/>
      </c>
      <c r="CR49" t="str">
        <f>CONCATENATE('陸上２（参加者名簿）'!BB175,'陸上２（参加者名簿）'!AW175,'陸上２（参加者名簿）'!BR175)</f>
        <v/>
      </c>
      <c r="CY49">
        <v>43</v>
      </c>
      <c r="CZ49" t="str">
        <f>CONCATENATE('陸上２（参加者名簿）'!BB175,'陸上２（参加者名簿）'!AW175)</f>
        <v/>
      </c>
    </row>
    <row r="50" spans="10:104">
      <c r="J50" s="1">
        <f t="shared" si="2"/>
        <v>44</v>
      </c>
      <c r="K50" s="1" t="str">
        <f>IF(ISNA(VLOOKUP(J50,'陸上２（参加者名簿）'!$C$28:$CF$274,5,)),"",VLOOKUP(J50,'陸上２（参加者名簿）'!$C$28:$CF$274,5,))</f>
        <v/>
      </c>
      <c r="L50" s="37" t="str">
        <f t="shared" si="23"/>
        <v>0  0</v>
      </c>
      <c r="M50" s="38" t="str">
        <f t="shared" si="3"/>
        <v xml:space="preserve">  </v>
      </c>
      <c r="N50" s="37">
        <f>VLOOKUP(J50,'陸上２（参加者名簿）'!$C$28:$CF$274,47)</f>
        <v>0</v>
      </c>
      <c r="O50" s="38" t="str">
        <f>VLOOKUP(J50,'陸上２（参加者名簿）'!$C$28:$CF$274,82,)</f>
        <v/>
      </c>
      <c r="P50" s="37">
        <f>VLOOKUP(J50,'陸上２（参加者名簿）'!$C$28:$CF$274,52,)</f>
        <v>0</v>
      </c>
      <c r="Q50" s="37">
        <f>VLOOKUP(J50,'陸上２（参加者名簿）'!$C$28:$CF$274,74,)</f>
        <v>0</v>
      </c>
      <c r="R50" s="41">
        <f>VLOOKUP(J50,'陸上２（参加者名簿）'!$C$28:$CF$274,50,)</f>
        <v>0</v>
      </c>
      <c r="S50" s="37">
        <f>VLOOKUP(J50,'陸上２（参加者名簿）'!$C$28:$CF$274,56,)</f>
        <v>0</v>
      </c>
      <c r="T50" s="126">
        <f>VLOOKUP(J50,'陸上２（参加者名簿）'!$C$28:$CF$274,61)</f>
        <v>0</v>
      </c>
      <c r="U50" s="37">
        <f>VLOOKUP(J50,'陸上２（参加者名簿）'!$C$28:$CF$274,68,)</f>
        <v>0</v>
      </c>
      <c r="V50" s="37" t="str">
        <f>'陸上２（参加者名簿）'!$CF$19</f>
        <v/>
      </c>
      <c r="W50" s="37" t="str">
        <f>'陸上２（参加者名簿）'!$CF$21</f>
        <v/>
      </c>
      <c r="X50" s="38">
        <f t="shared" si="21"/>
        <v>0</v>
      </c>
      <c r="Y50" s="37">
        <f>IF(ISNA(VLOOKUP(J50,'陸上２（参加者名簿）'!$C$28:$CF$274,11,)),"",VLOOKUP(J50,'陸上２（参加者名簿）'!$C$28:$CF$274,11,))</f>
        <v>0</v>
      </c>
      <c r="Z50" s="38" t="s">
        <v>188</v>
      </c>
      <c r="AA50" s="37">
        <f>IF(ISNA(VLOOKUP(J50,'陸上２（参加者名簿）'!$C$28:$CF$274,18,)),"",VLOOKUP(J50,'陸上２（参加者名簿）'!$C$28:$CF$274,18,))</f>
        <v>0</v>
      </c>
      <c r="AB50" s="37">
        <f t="shared" si="5"/>
        <v>1</v>
      </c>
      <c r="AC50" s="38" t="str">
        <f>IF(ISNA(VLOOKUP(J50,'陸上２（参加者名簿）'!$C$28:$CF$274,25,)),"",VLOOKUP(J50,'陸上２（参加者名簿）'!$C$28:$CF$274,25,))</f>
        <v/>
      </c>
      <c r="AD50" s="1" t="s">
        <v>188</v>
      </c>
      <c r="AE50" s="37" t="str">
        <f>IF(ISNA(VLOOKUP(J50,'陸上２（参加者名簿）'!$C$28:$CF$274,32,)),"",VLOOKUP(J50,'陸上２（参加者名簿）'!$C$28:$CF$274,32,))</f>
        <v/>
      </c>
      <c r="AF50" s="38" t="str">
        <f t="shared" si="6"/>
        <v xml:space="preserve">  </v>
      </c>
      <c r="AG50" s="1">
        <v>44</v>
      </c>
      <c r="AH50" t="str">
        <f>CONCATENATE('陸上２（参加者名簿）'!BB176,'陸上２（参加者名簿）'!AW176,'陸上２（参加者名簿）'!BX176)</f>
        <v/>
      </c>
      <c r="AZ50" s="1">
        <v>44</v>
      </c>
      <c r="BA50" t="str">
        <f>CONCATENATE('陸上２（参加者名簿）'!BB176,'陸上２（参加者名簿）'!BR176,'陸上２（参加者名簿）'!AW176)</f>
        <v/>
      </c>
      <c r="BK50">
        <v>44</v>
      </c>
      <c r="BL50" t="str">
        <f>CONCATENATE('陸上２（参加者名簿）'!BB176,'陸上２（参加者名簿）'!AW176,'陸上２（参加者名簿）'!BF176)</f>
        <v/>
      </c>
      <c r="CP50">
        <v>44</v>
      </c>
      <c r="CQ50" t="str">
        <f>CONCATENATE('陸上２（参加者名簿）'!BB176,'陸上２（参加者名簿）'!AW176,'陸上２（参加者名簿）'!BF176)</f>
        <v/>
      </c>
      <c r="CR50" t="str">
        <f>CONCATENATE('陸上２（参加者名簿）'!BB176,'陸上２（参加者名簿）'!AW176,'陸上２（参加者名簿）'!BR176)</f>
        <v/>
      </c>
      <c r="CY50">
        <v>44</v>
      </c>
      <c r="CZ50" t="str">
        <f>CONCATENATE('陸上２（参加者名簿）'!BB176,'陸上２（参加者名簿）'!AW176)</f>
        <v/>
      </c>
    </row>
    <row r="51" spans="10:104">
      <c r="J51" s="1">
        <f t="shared" si="2"/>
        <v>45</v>
      </c>
      <c r="K51" s="1" t="str">
        <f>IF(ISNA(VLOOKUP(J51,'陸上２（参加者名簿）'!$C$28:$CF$274,5,)),"",VLOOKUP(J51,'陸上２（参加者名簿）'!$C$28:$CF$274,5,))</f>
        <v/>
      </c>
      <c r="L51" s="37" t="str">
        <f t="shared" si="23"/>
        <v>0  0</v>
      </c>
      <c r="M51" s="38" t="str">
        <f t="shared" si="3"/>
        <v xml:space="preserve">  </v>
      </c>
      <c r="N51" s="37">
        <f>VLOOKUP(J51,'陸上２（参加者名簿）'!$C$28:$CF$274,47)</f>
        <v>0</v>
      </c>
      <c r="O51" s="38" t="str">
        <f>VLOOKUP(J51,'陸上２（参加者名簿）'!$C$28:$CF$274,82,)</f>
        <v/>
      </c>
      <c r="P51" s="37">
        <f>VLOOKUP(J51,'陸上２（参加者名簿）'!$C$28:$CF$274,52,)</f>
        <v>0</v>
      </c>
      <c r="Q51" s="37">
        <f>VLOOKUP(J51,'陸上２（参加者名簿）'!$C$28:$CF$274,74,)</f>
        <v>0</v>
      </c>
      <c r="R51" s="41">
        <f>VLOOKUP(J51,'陸上２（参加者名簿）'!$C$28:$CF$274,50,)</f>
        <v>0</v>
      </c>
      <c r="S51" s="37">
        <f>VLOOKUP(J51,'陸上２（参加者名簿）'!$C$28:$CF$274,56,)</f>
        <v>0</v>
      </c>
      <c r="T51" s="126">
        <f>VLOOKUP(J51,'陸上２（参加者名簿）'!$C$28:$CF$274,61)</f>
        <v>0</v>
      </c>
      <c r="U51" s="37">
        <f>VLOOKUP(J51,'陸上２（参加者名簿）'!$C$28:$CF$274,68,)</f>
        <v>0</v>
      </c>
      <c r="V51" s="37" t="str">
        <f>'陸上２（参加者名簿）'!$CF$19</f>
        <v/>
      </c>
      <c r="W51" s="37" t="str">
        <f>'陸上２（参加者名簿）'!$CF$21</f>
        <v/>
      </c>
      <c r="X51" s="38">
        <f t="shared" si="21"/>
        <v>0</v>
      </c>
      <c r="Y51" s="37">
        <f>IF(ISNA(VLOOKUP(J51,'陸上２（参加者名簿）'!$C$28:$CF$274,11,)),"",VLOOKUP(J51,'陸上２（参加者名簿）'!$C$28:$CF$274,11,))</f>
        <v>0</v>
      </c>
      <c r="Z51" s="38" t="s">
        <v>188</v>
      </c>
      <c r="AA51" s="37">
        <f>IF(ISNA(VLOOKUP(J51,'陸上２（参加者名簿）'!$C$28:$CF$274,18,)),"",VLOOKUP(J51,'陸上２（参加者名簿）'!$C$28:$CF$274,18,))</f>
        <v>0</v>
      </c>
      <c r="AB51" s="37">
        <f t="shared" si="5"/>
        <v>1</v>
      </c>
      <c r="AC51" s="38" t="str">
        <f>IF(ISNA(VLOOKUP(J51,'陸上２（参加者名簿）'!$C$28:$CF$274,25,)),"",VLOOKUP(J51,'陸上２（参加者名簿）'!$C$28:$CF$274,25,))</f>
        <v/>
      </c>
      <c r="AD51" s="1" t="s">
        <v>188</v>
      </c>
      <c r="AE51" s="37" t="str">
        <f>IF(ISNA(VLOOKUP(J51,'陸上２（参加者名簿）'!$C$28:$CF$274,32,)),"",VLOOKUP(J51,'陸上２（参加者名簿）'!$C$28:$CF$274,32,))</f>
        <v/>
      </c>
      <c r="AF51" s="38" t="str">
        <f t="shared" si="6"/>
        <v xml:space="preserve">  </v>
      </c>
      <c r="AG51" s="1">
        <v>45</v>
      </c>
      <c r="AH51" t="str">
        <f>CONCATENATE('陸上２（参加者名簿）'!BB177,'陸上２（参加者名簿）'!AW177,'陸上２（参加者名簿）'!BX177)</f>
        <v/>
      </c>
      <c r="AZ51" s="1">
        <v>45</v>
      </c>
      <c r="BA51" t="str">
        <f>CONCATENATE('陸上２（参加者名簿）'!BB177,'陸上２（参加者名簿）'!BR177,'陸上２（参加者名簿）'!AW177)</f>
        <v/>
      </c>
      <c r="BK51">
        <v>45</v>
      </c>
      <c r="BL51" t="str">
        <f>CONCATENATE('陸上２（参加者名簿）'!BB177,'陸上２（参加者名簿）'!AW177,'陸上２（参加者名簿）'!BF177)</f>
        <v/>
      </c>
      <c r="CP51">
        <v>45</v>
      </c>
      <c r="CQ51" t="str">
        <f>CONCATENATE('陸上２（参加者名簿）'!BB177,'陸上２（参加者名簿）'!AW177,'陸上２（参加者名簿）'!BF177)</f>
        <v/>
      </c>
      <c r="CR51" t="str">
        <f>CONCATENATE('陸上２（参加者名簿）'!BB177,'陸上２（参加者名簿）'!AW177,'陸上２（参加者名簿）'!BR177)</f>
        <v/>
      </c>
      <c r="CY51">
        <v>45</v>
      </c>
      <c r="CZ51" t="str">
        <f>CONCATENATE('陸上２（参加者名簿）'!BB177,'陸上２（参加者名簿）'!AW177)</f>
        <v/>
      </c>
    </row>
    <row r="52" spans="10:104">
      <c r="J52" s="1">
        <f t="shared" si="2"/>
        <v>46</v>
      </c>
      <c r="K52" s="1" t="str">
        <f>IF(ISNA(VLOOKUP(J52,'陸上２（参加者名簿）'!$C$28:$CF$274,5,)),"",VLOOKUP(J52,'陸上２（参加者名簿）'!$C$28:$CF$274,5,))</f>
        <v/>
      </c>
      <c r="L52" s="37" t="str">
        <f t="shared" si="23"/>
        <v>0  0</v>
      </c>
      <c r="M52" s="38" t="str">
        <f t="shared" si="3"/>
        <v xml:space="preserve">  </v>
      </c>
      <c r="N52" s="37">
        <f>VLOOKUP(J52,'陸上２（参加者名簿）'!$C$28:$CF$274,47)</f>
        <v>0</v>
      </c>
      <c r="O52" s="38" t="str">
        <f>VLOOKUP(J52,'陸上２（参加者名簿）'!$C$28:$CF$274,82,)</f>
        <v/>
      </c>
      <c r="P52" s="37">
        <f>VLOOKUP(J52,'陸上２（参加者名簿）'!$C$28:$CF$274,52,)</f>
        <v>0</v>
      </c>
      <c r="Q52" s="37">
        <f>VLOOKUP(J52,'陸上２（参加者名簿）'!$C$28:$CF$274,74,)</f>
        <v>0</v>
      </c>
      <c r="R52" s="41">
        <f>VLOOKUP(J52,'陸上２（参加者名簿）'!$C$28:$CF$274,50,)</f>
        <v>0</v>
      </c>
      <c r="S52" s="37">
        <f>VLOOKUP(J52,'陸上２（参加者名簿）'!$C$28:$CF$274,56,)</f>
        <v>0</v>
      </c>
      <c r="T52" s="126">
        <f>VLOOKUP(J52,'陸上２（参加者名簿）'!$C$28:$CF$274,61)</f>
        <v>0</v>
      </c>
      <c r="U52" s="37">
        <f>VLOOKUP(J52,'陸上２（参加者名簿）'!$C$28:$CF$274,68,)</f>
        <v>0</v>
      </c>
      <c r="V52" s="37" t="str">
        <f>'陸上２（参加者名簿）'!$CF$19</f>
        <v/>
      </c>
      <c r="W52" s="37" t="str">
        <f>'陸上２（参加者名簿）'!$CF$21</f>
        <v/>
      </c>
      <c r="X52" s="38">
        <f t="shared" si="21"/>
        <v>0</v>
      </c>
      <c r="Y52" s="37">
        <f>IF(ISNA(VLOOKUP(J52,'陸上２（参加者名簿）'!$C$28:$CF$274,11,)),"",VLOOKUP(J52,'陸上２（参加者名簿）'!$C$28:$CF$274,11,))</f>
        <v>0</v>
      </c>
      <c r="Z52" s="38" t="s">
        <v>188</v>
      </c>
      <c r="AA52" s="37">
        <f>IF(ISNA(VLOOKUP(J52,'陸上２（参加者名簿）'!$C$28:$CF$274,18,)),"",VLOOKUP(J52,'陸上２（参加者名簿）'!$C$28:$CF$274,18,))</f>
        <v>0</v>
      </c>
      <c r="AB52" s="37">
        <f t="shared" si="5"/>
        <v>1</v>
      </c>
      <c r="AC52" s="38" t="str">
        <f>IF(ISNA(VLOOKUP(J52,'陸上２（参加者名簿）'!$C$28:$CF$274,25,)),"",VLOOKUP(J52,'陸上２（参加者名簿）'!$C$28:$CF$274,25,))</f>
        <v/>
      </c>
      <c r="AD52" s="1" t="s">
        <v>188</v>
      </c>
      <c r="AE52" s="37" t="str">
        <f>IF(ISNA(VLOOKUP(J52,'陸上２（参加者名簿）'!$C$28:$CF$274,32,)),"",VLOOKUP(J52,'陸上２（参加者名簿）'!$C$28:$CF$274,32,))</f>
        <v/>
      </c>
      <c r="AF52" s="38" t="str">
        <f t="shared" si="6"/>
        <v xml:space="preserve">  </v>
      </c>
      <c r="AG52" s="1">
        <v>46</v>
      </c>
      <c r="AH52" t="str">
        <f>CONCATENATE('陸上２（参加者名簿）'!BB178,'陸上２（参加者名簿）'!AW178,'陸上２（参加者名簿）'!BX178)</f>
        <v/>
      </c>
      <c r="AZ52" s="1">
        <v>46</v>
      </c>
      <c r="BA52" t="str">
        <f>CONCATENATE('陸上２（参加者名簿）'!BB178,'陸上２（参加者名簿）'!BR178,'陸上２（参加者名簿）'!AW178)</f>
        <v/>
      </c>
      <c r="BK52">
        <v>46</v>
      </c>
      <c r="BL52" t="str">
        <f>CONCATENATE('陸上２（参加者名簿）'!BB178,'陸上２（参加者名簿）'!AW178,'陸上２（参加者名簿）'!BF178)</f>
        <v/>
      </c>
      <c r="CP52">
        <v>46</v>
      </c>
      <c r="CQ52" t="str">
        <f>CONCATENATE('陸上２（参加者名簿）'!BB178,'陸上２（参加者名簿）'!AW178,'陸上２（参加者名簿）'!BF178)</f>
        <v/>
      </c>
      <c r="CR52" t="str">
        <f>CONCATENATE('陸上２（参加者名簿）'!BB178,'陸上２（参加者名簿）'!AW178,'陸上２（参加者名簿）'!BR178)</f>
        <v/>
      </c>
      <c r="CY52">
        <v>46</v>
      </c>
      <c r="CZ52" t="str">
        <f>CONCATENATE('陸上２（参加者名簿）'!BB178,'陸上２（参加者名簿）'!AW178)</f>
        <v/>
      </c>
    </row>
    <row r="53" spans="10:104">
      <c r="J53" s="1">
        <f t="shared" si="2"/>
        <v>47</v>
      </c>
      <c r="K53" s="1" t="str">
        <f>IF(ISNA(VLOOKUP(J53,'陸上２（参加者名簿）'!$C$28:$CF$274,5,)),"",VLOOKUP(J53,'陸上２（参加者名簿）'!$C$28:$CF$274,5,))</f>
        <v/>
      </c>
      <c r="L53" s="37" t="str">
        <f t="shared" si="23"/>
        <v>0  0</v>
      </c>
      <c r="M53" s="38" t="str">
        <f t="shared" si="3"/>
        <v xml:space="preserve">  </v>
      </c>
      <c r="N53" s="37">
        <f>VLOOKUP(J53,'陸上２（参加者名簿）'!$C$28:$CF$274,47)</f>
        <v>0</v>
      </c>
      <c r="O53" s="38" t="str">
        <f>VLOOKUP(J53,'陸上２（参加者名簿）'!$C$28:$CF$274,82,)</f>
        <v/>
      </c>
      <c r="P53" s="37">
        <f>VLOOKUP(J53,'陸上２（参加者名簿）'!$C$28:$CF$274,52,)</f>
        <v>0</v>
      </c>
      <c r="Q53" s="37">
        <f>VLOOKUP(J53,'陸上２（参加者名簿）'!$C$28:$CF$274,74,)</f>
        <v>0</v>
      </c>
      <c r="R53" s="41">
        <f>VLOOKUP(J53,'陸上２（参加者名簿）'!$C$28:$CF$274,50,)</f>
        <v>0</v>
      </c>
      <c r="S53" s="37">
        <f>VLOOKUP(J53,'陸上２（参加者名簿）'!$C$28:$CF$274,56,)</f>
        <v>0</v>
      </c>
      <c r="T53" s="126">
        <f>VLOOKUP(J53,'陸上２（参加者名簿）'!$C$28:$CF$274,61)</f>
        <v>0</v>
      </c>
      <c r="U53" s="37">
        <f>VLOOKUP(J53,'陸上２（参加者名簿）'!$C$28:$CF$274,68,)</f>
        <v>0</v>
      </c>
      <c r="V53" s="37" t="str">
        <f>'陸上２（参加者名簿）'!$CF$19</f>
        <v/>
      </c>
      <c r="W53" s="37" t="str">
        <f>'陸上２（参加者名簿）'!$CF$21</f>
        <v/>
      </c>
      <c r="X53" s="38">
        <f t="shared" si="21"/>
        <v>0</v>
      </c>
      <c r="Y53" s="37">
        <f>IF(ISNA(VLOOKUP(J53,'陸上２（参加者名簿）'!$C$28:$CF$274,11,)),"",VLOOKUP(J53,'陸上２（参加者名簿）'!$C$28:$CF$274,11,))</f>
        <v>0</v>
      </c>
      <c r="Z53" s="38" t="s">
        <v>188</v>
      </c>
      <c r="AA53" s="37">
        <f>IF(ISNA(VLOOKUP(J53,'陸上２（参加者名簿）'!$C$28:$CF$274,18,)),"",VLOOKUP(J53,'陸上２（参加者名簿）'!$C$28:$CF$274,18,))</f>
        <v>0</v>
      </c>
      <c r="AB53" s="37">
        <f t="shared" si="5"/>
        <v>1</v>
      </c>
      <c r="AC53" s="38" t="str">
        <f>IF(ISNA(VLOOKUP(J53,'陸上２（参加者名簿）'!$C$28:$CF$274,25,)),"",VLOOKUP(J53,'陸上２（参加者名簿）'!$C$28:$CF$274,25,))</f>
        <v/>
      </c>
      <c r="AD53" s="1" t="s">
        <v>188</v>
      </c>
      <c r="AE53" s="37" t="str">
        <f>IF(ISNA(VLOOKUP(J53,'陸上２（参加者名簿）'!$C$28:$CF$274,32,)),"",VLOOKUP(J53,'陸上２（参加者名簿）'!$C$28:$CF$274,32,))</f>
        <v/>
      </c>
      <c r="AF53" s="38" t="str">
        <f t="shared" si="6"/>
        <v xml:space="preserve">  </v>
      </c>
      <c r="AG53" s="1">
        <v>47</v>
      </c>
      <c r="AH53" t="str">
        <f>CONCATENATE('陸上２（参加者名簿）'!BB179,'陸上２（参加者名簿）'!AW179,'陸上２（参加者名簿）'!BX179)</f>
        <v/>
      </c>
      <c r="AZ53" s="1">
        <v>47</v>
      </c>
      <c r="BA53" t="str">
        <f>CONCATENATE('陸上２（参加者名簿）'!BB179,'陸上２（参加者名簿）'!BR179,'陸上２（参加者名簿）'!AW179)</f>
        <v/>
      </c>
      <c r="BK53">
        <v>47</v>
      </c>
      <c r="BL53" t="str">
        <f>CONCATENATE('陸上２（参加者名簿）'!BB179,'陸上２（参加者名簿）'!AW179,'陸上２（参加者名簿）'!BF179)</f>
        <v/>
      </c>
      <c r="CP53">
        <v>47</v>
      </c>
      <c r="CQ53" t="str">
        <f>CONCATENATE('陸上２（参加者名簿）'!BB179,'陸上２（参加者名簿）'!AW179,'陸上２（参加者名簿）'!BF179)</f>
        <v/>
      </c>
      <c r="CR53" t="str">
        <f>CONCATENATE('陸上２（参加者名簿）'!BB179,'陸上２（参加者名簿）'!AW179,'陸上２（参加者名簿）'!BR179)</f>
        <v/>
      </c>
      <c r="CY53">
        <v>47</v>
      </c>
      <c r="CZ53" t="str">
        <f>CONCATENATE('陸上２（参加者名簿）'!BB179,'陸上２（参加者名簿）'!AW179)</f>
        <v/>
      </c>
    </row>
    <row r="54" spans="10:104">
      <c r="J54" s="1">
        <f t="shared" si="2"/>
        <v>48</v>
      </c>
      <c r="K54" s="1" t="str">
        <f>IF(ISNA(VLOOKUP(J54,'陸上２（参加者名簿）'!$C$28:$CF$274,5,)),"",VLOOKUP(J54,'陸上２（参加者名簿）'!$C$28:$CF$274,5,))</f>
        <v/>
      </c>
      <c r="L54" s="37" t="str">
        <f t="shared" si="23"/>
        <v>0  0</v>
      </c>
      <c r="M54" s="38" t="str">
        <f t="shared" si="3"/>
        <v xml:space="preserve">  </v>
      </c>
      <c r="N54" s="37">
        <f>VLOOKUP(J54,'陸上２（参加者名簿）'!$C$28:$CF$274,47)</f>
        <v>0</v>
      </c>
      <c r="O54" s="38" t="str">
        <f>VLOOKUP(J54,'陸上２（参加者名簿）'!$C$28:$CF$274,82,)</f>
        <v/>
      </c>
      <c r="P54" s="37">
        <f>VLOOKUP(J54,'陸上２（参加者名簿）'!$C$28:$CF$274,52,)</f>
        <v>0</v>
      </c>
      <c r="Q54" s="37">
        <f>VLOOKUP(J54,'陸上２（参加者名簿）'!$C$28:$CF$274,74,)</f>
        <v>0</v>
      </c>
      <c r="R54" s="41">
        <f>VLOOKUP(J54,'陸上２（参加者名簿）'!$C$28:$CF$274,50,)</f>
        <v>0</v>
      </c>
      <c r="S54" s="37">
        <f>VLOOKUP(J54,'陸上２（参加者名簿）'!$C$28:$CF$274,56,)</f>
        <v>0</v>
      </c>
      <c r="T54" s="126">
        <f>VLOOKUP(J54,'陸上２（参加者名簿）'!$C$28:$CF$274,61)</f>
        <v>0</v>
      </c>
      <c r="U54" s="37">
        <f>VLOOKUP(J54,'陸上２（参加者名簿）'!$C$28:$CF$274,68,)</f>
        <v>0</v>
      </c>
      <c r="V54" s="37" t="str">
        <f>'陸上２（参加者名簿）'!$CF$19</f>
        <v/>
      </c>
      <c r="W54" s="37" t="str">
        <f>'陸上２（参加者名簿）'!$CF$21</f>
        <v/>
      </c>
      <c r="X54" s="38">
        <f t="shared" si="21"/>
        <v>0</v>
      </c>
      <c r="Y54" s="37">
        <f>IF(ISNA(VLOOKUP(J54,'陸上２（参加者名簿）'!$C$28:$CF$274,11,)),"",VLOOKUP(J54,'陸上２（参加者名簿）'!$C$28:$CF$274,11,))</f>
        <v>0</v>
      </c>
      <c r="Z54" s="38" t="s">
        <v>188</v>
      </c>
      <c r="AA54" s="37">
        <f>IF(ISNA(VLOOKUP(J54,'陸上２（参加者名簿）'!$C$28:$CF$274,18,)),"",VLOOKUP(J54,'陸上２（参加者名簿）'!$C$28:$CF$274,18,))</f>
        <v>0</v>
      </c>
      <c r="AB54" s="37">
        <f t="shared" si="5"/>
        <v>1</v>
      </c>
      <c r="AC54" s="38" t="str">
        <f>IF(ISNA(VLOOKUP(J54,'陸上２（参加者名簿）'!$C$28:$CF$274,25,)),"",VLOOKUP(J54,'陸上２（参加者名簿）'!$C$28:$CF$274,25,))</f>
        <v/>
      </c>
      <c r="AD54" s="1" t="s">
        <v>188</v>
      </c>
      <c r="AE54" s="37" t="str">
        <f>IF(ISNA(VLOOKUP(J54,'陸上２（参加者名簿）'!$C$28:$CF$274,32,)),"",VLOOKUP(J54,'陸上２（参加者名簿）'!$C$28:$CF$274,32,))</f>
        <v/>
      </c>
      <c r="AF54" s="38" t="str">
        <f t="shared" si="6"/>
        <v xml:space="preserve">  </v>
      </c>
      <c r="AG54" s="1">
        <v>48</v>
      </c>
      <c r="AH54" t="str">
        <f>CONCATENATE('陸上２（参加者名簿）'!BB180,'陸上２（参加者名簿）'!AW180,'陸上２（参加者名簿）'!BX180)</f>
        <v/>
      </c>
      <c r="AZ54" s="1">
        <v>48</v>
      </c>
      <c r="BA54" t="str">
        <f>CONCATENATE('陸上２（参加者名簿）'!BB180,'陸上２（参加者名簿）'!BR180,'陸上２（参加者名簿）'!AW180)</f>
        <v/>
      </c>
      <c r="BK54">
        <v>48</v>
      </c>
      <c r="BL54" t="str">
        <f>CONCATENATE('陸上２（参加者名簿）'!BB180,'陸上２（参加者名簿）'!AW180,'陸上２（参加者名簿）'!BF180)</f>
        <v/>
      </c>
      <c r="CP54">
        <v>48</v>
      </c>
      <c r="CQ54" t="str">
        <f>CONCATENATE('陸上２（参加者名簿）'!BB180,'陸上２（参加者名簿）'!AW180,'陸上２（参加者名簿）'!BF180)</f>
        <v/>
      </c>
      <c r="CR54" t="str">
        <f>CONCATENATE('陸上２（参加者名簿）'!BB180,'陸上２（参加者名簿）'!AW180,'陸上２（参加者名簿）'!BR180)</f>
        <v/>
      </c>
      <c r="CY54">
        <v>48</v>
      </c>
      <c r="CZ54" t="str">
        <f>CONCATENATE('陸上２（参加者名簿）'!BB180,'陸上２（参加者名簿）'!AW180)</f>
        <v/>
      </c>
    </row>
    <row r="55" spans="10:104">
      <c r="J55" s="1">
        <f t="shared" si="2"/>
        <v>49</v>
      </c>
      <c r="K55" s="1" t="str">
        <f>IF(ISNA(VLOOKUP(J55,'陸上２（参加者名簿）'!$C$28:$CF$274,5,)),"",VLOOKUP(J55,'陸上２（参加者名簿）'!$C$28:$CF$274,5,))</f>
        <v/>
      </c>
      <c r="L55" s="37" t="str">
        <f t="shared" si="23"/>
        <v>0  0</v>
      </c>
      <c r="M55" s="38" t="str">
        <f t="shared" si="3"/>
        <v xml:space="preserve">  </v>
      </c>
      <c r="N55" s="37">
        <f>VLOOKUP(J55,'陸上２（参加者名簿）'!$C$28:$CF$274,47)</f>
        <v>0</v>
      </c>
      <c r="O55" s="38" t="str">
        <f>VLOOKUP(J55,'陸上２（参加者名簿）'!$C$28:$CF$274,82,)</f>
        <v/>
      </c>
      <c r="P55" s="37">
        <f>VLOOKUP(J55,'陸上２（参加者名簿）'!$C$28:$CF$274,52,)</f>
        <v>0</v>
      </c>
      <c r="Q55" s="37">
        <f>VLOOKUP(J55,'陸上２（参加者名簿）'!$C$28:$CF$274,74,)</f>
        <v>0</v>
      </c>
      <c r="R55" s="41">
        <f>VLOOKUP(J55,'陸上２（参加者名簿）'!$C$28:$CF$274,50,)</f>
        <v>0</v>
      </c>
      <c r="S55" s="37">
        <f>VLOOKUP(J55,'陸上２（参加者名簿）'!$C$28:$CF$274,56,)</f>
        <v>0</v>
      </c>
      <c r="T55" s="126">
        <f>VLOOKUP(J55,'陸上２（参加者名簿）'!$C$28:$CF$274,61)</f>
        <v>0</v>
      </c>
      <c r="U55" s="37">
        <f>VLOOKUP(J55,'陸上２（参加者名簿）'!$C$28:$CF$274,68,)</f>
        <v>0</v>
      </c>
      <c r="V55" s="37" t="str">
        <f>'陸上２（参加者名簿）'!$CF$19</f>
        <v/>
      </c>
      <c r="W55" s="37" t="str">
        <f>'陸上２（参加者名簿）'!$CF$21</f>
        <v/>
      </c>
      <c r="X55" s="38">
        <f t="shared" ref="X55:X78" si="24">IF(R55&lt;=6,R55,"")</f>
        <v>0</v>
      </c>
      <c r="Y55" s="37">
        <f>IF(ISNA(VLOOKUP(J55,'陸上２（参加者名簿）'!$C$28:$CF$274,11,)),"",VLOOKUP(J55,'陸上２（参加者名簿）'!$C$28:$CF$274,11,))</f>
        <v>0</v>
      </c>
      <c r="Z55" s="38" t="s">
        <v>188</v>
      </c>
      <c r="AA55" s="37">
        <f>IF(ISNA(VLOOKUP(J55,'陸上２（参加者名簿）'!$C$28:$CF$274,18,)),"",VLOOKUP(J55,'陸上２（参加者名簿）'!$C$28:$CF$274,18,))</f>
        <v>0</v>
      </c>
      <c r="AB55" s="37">
        <f t="shared" si="5"/>
        <v>1</v>
      </c>
      <c r="AC55" s="38" t="str">
        <f>IF(ISNA(VLOOKUP(J55,'陸上２（参加者名簿）'!$C$28:$CF$274,25,)),"",VLOOKUP(J55,'陸上２（参加者名簿）'!$C$28:$CF$274,25,))</f>
        <v/>
      </c>
      <c r="AD55" s="1" t="s">
        <v>188</v>
      </c>
      <c r="AE55" s="37" t="str">
        <f>IF(ISNA(VLOOKUP(J55,'陸上２（参加者名簿）'!$C$28:$CF$274,32,)),"",VLOOKUP(J55,'陸上２（参加者名簿）'!$C$28:$CF$274,32,))</f>
        <v/>
      </c>
      <c r="AF55" s="38" t="str">
        <f t="shared" si="6"/>
        <v xml:space="preserve">  </v>
      </c>
      <c r="AG55" s="1">
        <v>49</v>
      </c>
      <c r="AH55" t="str">
        <f>CONCATENATE('陸上２（参加者名簿）'!BB216,'陸上２（参加者名簿）'!AW216,'陸上２（参加者名簿）'!BX216)</f>
        <v/>
      </c>
      <c r="AZ55" s="1">
        <v>49</v>
      </c>
      <c r="BA55" t="str">
        <f>CONCATENATE('陸上２（参加者名簿）'!BB216,'陸上２（参加者名簿）'!BR216,'陸上２（参加者名簿）'!AW216)</f>
        <v/>
      </c>
      <c r="BK55">
        <v>49</v>
      </c>
      <c r="BL55" t="str">
        <f>CONCATENATE('陸上２（参加者名簿）'!BB216,'陸上２（参加者名簿）'!AW216,'陸上２（参加者名簿）'!BF216)</f>
        <v/>
      </c>
      <c r="CP55">
        <v>49</v>
      </c>
      <c r="CQ55" t="str">
        <f>CONCATENATE('陸上２（参加者名簿）'!BB216,'陸上２（参加者名簿）'!AW216,'陸上２（参加者名簿）'!BF216)</f>
        <v/>
      </c>
      <c r="CR55" t="str">
        <f>CONCATENATE('陸上２（参加者名簿）'!BB216,'陸上２（参加者名簿）'!AW216,'陸上２（参加者名簿）'!BR216)</f>
        <v/>
      </c>
      <c r="CY55">
        <v>49</v>
      </c>
      <c r="CZ55" t="str">
        <f>CONCATENATE('陸上２（参加者名簿）'!BB216,'陸上２（参加者名簿）'!AW216)</f>
        <v/>
      </c>
    </row>
    <row r="56" spans="10:104">
      <c r="J56" s="1">
        <f t="shared" si="2"/>
        <v>50</v>
      </c>
      <c r="K56" s="1" t="str">
        <f>IF(ISNA(VLOOKUP(J56,'陸上２（参加者名簿）'!$C$28:$CF$274,5,)),"",VLOOKUP(J56,'陸上２（参加者名簿）'!$C$28:$CF$274,5,))</f>
        <v/>
      </c>
      <c r="L56" s="37" t="str">
        <f t="shared" si="23"/>
        <v>0  0</v>
      </c>
      <c r="M56" s="38" t="str">
        <f t="shared" si="3"/>
        <v xml:space="preserve">  </v>
      </c>
      <c r="N56" s="37">
        <f>VLOOKUP(J56,'陸上２（参加者名簿）'!$C$28:$CF$274,47)</f>
        <v>0</v>
      </c>
      <c r="O56" s="38" t="str">
        <f>VLOOKUP(J56,'陸上２（参加者名簿）'!$C$28:$CF$274,82,)</f>
        <v/>
      </c>
      <c r="P56" s="37">
        <f>VLOOKUP(J56,'陸上２（参加者名簿）'!$C$28:$CF$274,52,)</f>
        <v>0</v>
      </c>
      <c r="Q56" s="37">
        <f>VLOOKUP(J56,'陸上２（参加者名簿）'!$C$28:$CF$274,74,)</f>
        <v>0</v>
      </c>
      <c r="R56" s="41">
        <f>VLOOKUP(J56,'陸上２（参加者名簿）'!$C$28:$CF$274,50,)</f>
        <v>0</v>
      </c>
      <c r="S56" s="37">
        <f>VLOOKUP(J56,'陸上２（参加者名簿）'!$C$28:$CF$274,56,)</f>
        <v>0</v>
      </c>
      <c r="T56" s="126">
        <f>VLOOKUP(J56,'陸上２（参加者名簿）'!$C$28:$CF$274,61)</f>
        <v>0</v>
      </c>
      <c r="U56" s="37">
        <f>VLOOKUP(J56,'陸上２（参加者名簿）'!$C$28:$CF$274,68,)</f>
        <v>0</v>
      </c>
      <c r="V56" s="37" t="str">
        <f>'陸上２（参加者名簿）'!$CF$19</f>
        <v/>
      </c>
      <c r="W56" s="37" t="str">
        <f>'陸上２（参加者名簿）'!$CF$21</f>
        <v/>
      </c>
      <c r="X56" s="38">
        <f t="shared" si="24"/>
        <v>0</v>
      </c>
      <c r="Y56" s="37">
        <f>IF(ISNA(VLOOKUP(J56,'陸上２（参加者名簿）'!$C$28:$CF$274,11,)),"",VLOOKUP(J56,'陸上２（参加者名簿）'!$C$28:$CF$274,11,))</f>
        <v>0</v>
      </c>
      <c r="Z56" s="38" t="s">
        <v>188</v>
      </c>
      <c r="AA56" s="37">
        <f>IF(ISNA(VLOOKUP(J56,'陸上２（参加者名簿）'!$C$28:$CF$274,18,)),"",VLOOKUP(J56,'陸上２（参加者名簿）'!$C$28:$CF$274,18,))</f>
        <v>0</v>
      </c>
      <c r="AB56" s="37">
        <f t="shared" si="5"/>
        <v>1</v>
      </c>
      <c r="AC56" s="38" t="str">
        <f>IF(ISNA(VLOOKUP(J56,'陸上２（参加者名簿）'!$C$28:$CF$274,25,)),"",VLOOKUP(J56,'陸上２（参加者名簿）'!$C$28:$CF$274,25,))</f>
        <v/>
      </c>
      <c r="AD56" s="1" t="s">
        <v>188</v>
      </c>
      <c r="AE56" s="37" t="str">
        <f>IF(ISNA(VLOOKUP(J56,'陸上２（参加者名簿）'!$C$28:$CF$274,32,)),"",VLOOKUP(J56,'陸上２（参加者名簿）'!$C$28:$CF$274,32,))</f>
        <v/>
      </c>
      <c r="AF56" s="38" t="str">
        <f t="shared" si="6"/>
        <v xml:space="preserve">  </v>
      </c>
      <c r="AG56" s="1">
        <v>50</v>
      </c>
      <c r="AH56" t="str">
        <f>CONCATENATE('陸上２（参加者名簿）'!BB217,'陸上２（参加者名簿）'!AW217,'陸上２（参加者名簿）'!BX217)</f>
        <v/>
      </c>
      <c r="AZ56" s="1">
        <v>50</v>
      </c>
      <c r="BA56" t="str">
        <f>CONCATENATE('陸上２（参加者名簿）'!BB217,'陸上２（参加者名簿）'!BR217,'陸上２（参加者名簿）'!AW217)</f>
        <v/>
      </c>
      <c r="BK56">
        <v>50</v>
      </c>
      <c r="BL56" t="str">
        <f>CONCATENATE('陸上２（参加者名簿）'!BB217,'陸上２（参加者名簿）'!AW217,'陸上２（参加者名簿）'!BF217)</f>
        <v/>
      </c>
      <c r="CP56">
        <v>50</v>
      </c>
      <c r="CQ56" t="str">
        <f>CONCATENATE('陸上２（参加者名簿）'!BB217,'陸上２（参加者名簿）'!AW217,'陸上２（参加者名簿）'!BF217)</f>
        <v/>
      </c>
      <c r="CR56" t="str">
        <f>CONCATENATE('陸上２（参加者名簿）'!BB217,'陸上２（参加者名簿）'!AW217,'陸上２（参加者名簿）'!BR217)</f>
        <v/>
      </c>
      <c r="CY56">
        <v>50</v>
      </c>
      <c r="CZ56" t="str">
        <f>CONCATENATE('陸上２（参加者名簿）'!BB217,'陸上２（参加者名簿）'!AW217)</f>
        <v/>
      </c>
    </row>
    <row r="57" spans="10:104">
      <c r="J57" s="1">
        <f t="shared" si="2"/>
        <v>51</v>
      </c>
      <c r="K57" s="1" t="str">
        <f>IF(ISNA(VLOOKUP(J57,'陸上２（参加者名簿）'!$C$28:$CF$274,5,)),"",VLOOKUP(J57,'陸上２（参加者名簿）'!$C$28:$CF$274,5,))</f>
        <v/>
      </c>
      <c r="L57" s="37" t="str">
        <f t="shared" si="23"/>
        <v>0  0</v>
      </c>
      <c r="M57" s="38" t="str">
        <f t="shared" si="3"/>
        <v xml:space="preserve">  </v>
      </c>
      <c r="N57" s="37">
        <f>VLOOKUP(J57,'陸上２（参加者名簿）'!$C$28:$CF$274,47)</f>
        <v>0</v>
      </c>
      <c r="O57" s="38" t="str">
        <f>VLOOKUP(J57,'陸上２（参加者名簿）'!$C$28:$CF$274,82,)</f>
        <v/>
      </c>
      <c r="P57" s="37">
        <f>VLOOKUP(J57,'陸上２（参加者名簿）'!$C$28:$CF$274,52,)</f>
        <v>0</v>
      </c>
      <c r="Q57" s="37">
        <f>VLOOKUP(J57,'陸上２（参加者名簿）'!$C$28:$CF$274,74,)</f>
        <v>0</v>
      </c>
      <c r="R57" s="41">
        <f>VLOOKUP(J57,'陸上２（参加者名簿）'!$C$28:$CF$274,50,)</f>
        <v>0</v>
      </c>
      <c r="S57" s="37">
        <f>VLOOKUP(J57,'陸上２（参加者名簿）'!$C$28:$CF$274,56,)</f>
        <v>0</v>
      </c>
      <c r="T57" s="126">
        <f>VLOOKUP(J57,'陸上２（参加者名簿）'!$C$28:$CF$274,61)</f>
        <v>0</v>
      </c>
      <c r="U57" s="37">
        <f>VLOOKUP(J57,'陸上２（参加者名簿）'!$C$28:$CF$274,68,)</f>
        <v>0</v>
      </c>
      <c r="V57" s="37" t="str">
        <f>'陸上２（参加者名簿）'!$CF$19</f>
        <v/>
      </c>
      <c r="W57" s="37" t="str">
        <f>'陸上２（参加者名簿）'!$CF$21</f>
        <v/>
      </c>
      <c r="X57" s="38">
        <f t="shared" si="24"/>
        <v>0</v>
      </c>
      <c r="Y57" s="37">
        <f>IF(ISNA(VLOOKUP(J57,'陸上２（参加者名簿）'!$C$28:$CF$274,11,)),"",VLOOKUP(J57,'陸上２（参加者名簿）'!$C$28:$CF$274,11,))</f>
        <v>0</v>
      </c>
      <c r="Z57" s="38" t="s">
        <v>188</v>
      </c>
      <c r="AA57" s="37">
        <f>IF(ISNA(VLOOKUP(J57,'陸上２（参加者名簿）'!$C$28:$CF$274,18,)),"",VLOOKUP(J57,'陸上２（参加者名簿）'!$C$28:$CF$274,18,))</f>
        <v>0</v>
      </c>
      <c r="AB57" s="37">
        <f t="shared" si="5"/>
        <v>1</v>
      </c>
      <c r="AC57" s="38" t="str">
        <f>IF(ISNA(VLOOKUP(J57,'陸上２（参加者名簿）'!$C$28:$CF$274,25,)),"",VLOOKUP(J57,'陸上２（参加者名簿）'!$C$28:$CF$274,25,))</f>
        <v/>
      </c>
      <c r="AD57" s="1" t="s">
        <v>188</v>
      </c>
      <c r="AE57" s="37" t="str">
        <f>IF(ISNA(VLOOKUP(J57,'陸上２（参加者名簿）'!$C$28:$CF$274,32,)),"",VLOOKUP(J57,'陸上２（参加者名簿）'!$C$28:$CF$274,32,))</f>
        <v/>
      </c>
      <c r="AF57" s="38" t="str">
        <f t="shared" si="6"/>
        <v xml:space="preserve">  </v>
      </c>
      <c r="AG57" s="1">
        <v>51</v>
      </c>
      <c r="AH57" t="str">
        <f>CONCATENATE('陸上２（参加者名簿）'!BB218,'陸上２（参加者名簿）'!AW218,'陸上２（参加者名簿）'!BX218)</f>
        <v/>
      </c>
      <c r="AZ57" s="1">
        <v>51</v>
      </c>
      <c r="BA57" t="str">
        <f>CONCATENATE('陸上２（参加者名簿）'!BB218,'陸上２（参加者名簿）'!BR218,'陸上２（参加者名簿）'!AW218)</f>
        <v/>
      </c>
      <c r="BK57">
        <v>51</v>
      </c>
      <c r="BL57" t="str">
        <f>CONCATENATE('陸上２（参加者名簿）'!BB218,'陸上２（参加者名簿）'!AW218,'陸上２（参加者名簿）'!BF218)</f>
        <v/>
      </c>
      <c r="CP57">
        <v>51</v>
      </c>
      <c r="CQ57" t="str">
        <f>CONCATENATE('陸上２（参加者名簿）'!BB218,'陸上２（参加者名簿）'!AW218,'陸上２（参加者名簿）'!BF218)</f>
        <v/>
      </c>
      <c r="CR57" t="str">
        <f>CONCATENATE('陸上２（参加者名簿）'!BB218,'陸上２（参加者名簿）'!AW218,'陸上２（参加者名簿）'!BR218)</f>
        <v/>
      </c>
      <c r="CY57">
        <v>51</v>
      </c>
      <c r="CZ57" t="str">
        <f>CONCATENATE('陸上２（参加者名簿）'!BB218,'陸上２（参加者名簿）'!AW218)</f>
        <v/>
      </c>
    </row>
    <row r="58" spans="10:104">
      <c r="J58" s="1">
        <f t="shared" si="2"/>
        <v>52</v>
      </c>
      <c r="K58" s="1" t="str">
        <f>IF(ISNA(VLOOKUP(J58,'陸上２（参加者名簿）'!$C$28:$CF$274,5,)),"",VLOOKUP(J58,'陸上２（参加者名簿）'!$C$28:$CF$274,5,))</f>
        <v/>
      </c>
      <c r="L58" s="37" t="str">
        <f t="shared" si="23"/>
        <v>0  0</v>
      </c>
      <c r="M58" s="38" t="str">
        <f t="shared" si="3"/>
        <v xml:space="preserve">  </v>
      </c>
      <c r="N58" s="37">
        <f>VLOOKUP(J58,'陸上２（参加者名簿）'!$C$28:$CF$274,47)</f>
        <v>0</v>
      </c>
      <c r="O58" s="38" t="str">
        <f>VLOOKUP(J58,'陸上２（参加者名簿）'!$C$28:$CF$274,82,)</f>
        <v/>
      </c>
      <c r="P58" s="37">
        <f>VLOOKUP(J58,'陸上２（参加者名簿）'!$C$28:$CF$274,52,)</f>
        <v>0</v>
      </c>
      <c r="Q58" s="37">
        <f>VLOOKUP(J58,'陸上２（参加者名簿）'!$C$28:$CF$274,74,)</f>
        <v>0</v>
      </c>
      <c r="R58" s="41">
        <f>VLOOKUP(J58,'陸上２（参加者名簿）'!$C$28:$CF$274,50,)</f>
        <v>0</v>
      </c>
      <c r="S58" s="37">
        <f>VLOOKUP(J58,'陸上２（参加者名簿）'!$C$28:$CF$274,56,)</f>
        <v>0</v>
      </c>
      <c r="T58" s="126">
        <f>VLOOKUP(J58,'陸上２（参加者名簿）'!$C$28:$CF$274,61)</f>
        <v>0</v>
      </c>
      <c r="U58" s="37">
        <f>VLOOKUP(J58,'陸上２（参加者名簿）'!$C$28:$CF$274,68,)</f>
        <v>0</v>
      </c>
      <c r="V58" s="37" t="str">
        <f>'陸上２（参加者名簿）'!$CF$19</f>
        <v/>
      </c>
      <c r="W58" s="37" t="str">
        <f>'陸上２（参加者名簿）'!$CF$21</f>
        <v/>
      </c>
      <c r="X58" s="38">
        <f t="shared" si="24"/>
        <v>0</v>
      </c>
      <c r="Y58" s="37">
        <f>IF(ISNA(VLOOKUP(J58,'陸上２（参加者名簿）'!$C$28:$CF$274,11,)),"",VLOOKUP(J58,'陸上２（参加者名簿）'!$C$28:$CF$274,11,))</f>
        <v>0</v>
      </c>
      <c r="Z58" s="38" t="s">
        <v>188</v>
      </c>
      <c r="AA58" s="37">
        <f>IF(ISNA(VLOOKUP(J58,'陸上２（参加者名簿）'!$C$28:$CF$274,18,)),"",VLOOKUP(J58,'陸上２（参加者名簿）'!$C$28:$CF$274,18,))</f>
        <v>0</v>
      </c>
      <c r="AB58" s="37">
        <f t="shared" si="5"/>
        <v>1</v>
      </c>
      <c r="AC58" s="38" t="str">
        <f>IF(ISNA(VLOOKUP(J58,'陸上２（参加者名簿）'!$C$28:$CF$274,25,)),"",VLOOKUP(J58,'陸上２（参加者名簿）'!$C$28:$CF$274,25,))</f>
        <v/>
      </c>
      <c r="AD58" s="1" t="s">
        <v>188</v>
      </c>
      <c r="AE58" s="37" t="str">
        <f>IF(ISNA(VLOOKUP(J58,'陸上２（参加者名簿）'!$C$28:$CF$274,32,)),"",VLOOKUP(J58,'陸上２（参加者名簿）'!$C$28:$CF$274,32,))</f>
        <v/>
      </c>
      <c r="AF58" s="38" t="str">
        <f t="shared" si="6"/>
        <v xml:space="preserve">  </v>
      </c>
      <c r="AG58" s="1">
        <v>52</v>
      </c>
      <c r="AH58" t="str">
        <f>CONCATENATE('陸上２（参加者名簿）'!BB219,'陸上２（参加者名簿）'!AW219,'陸上２（参加者名簿）'!BX219)</f>
        <v/>
      </c>
      <c r="AZ58" s="1">
        <v>52</v>
      </c>
      <c r="BA58" t="str">
        <f>CONCATENATE('陸上２（参加者名簿）'!BB219,'陸上２（参加者名簿）'!BR219,'陸上２（参加者名簿）'!AW219)</f>
        <v/>
      </c>
      <c r="BK58">
        <v>52</v>
      </c>
      <c r="BL58" t="str">
        <f>CONCATENATE('陸上２（参加者名簿）'!BB219,'陸上２（参加者名簿）'!AW219,'陸上２（参加者名簿）'!BF219)</f>
        <v/>
      </c>
      <c r="CP58">
        <v>52</v>
      </c>
      <c r="CQ58" t="str">
        <f>CONCATENATE('陸上２（参加者名簿）'!BB219,'陸上２（参加者名簿）'!AW219,'陸上２（参加者名簿）'!BF219)</f>
        <v/>
      </c>
      <c r="CR58" t="str">
        <f>CONCATENATE('陸上２（参加者名簿）'!BB219,'陸上２（参加者名簿）'!AW219,'陸上２（参加者名簿）'!BR219)</f>
        <v/>
      </c>
      <c r="CY58">
        <v>52</v>
      </c>
      <c r="CZ58" t="str">
        <f>CONCATENATE('陸上２（参加者名簿）'!BB219,'陸上２（参加者名簿）'!AW219)</f>
        <v/>
      </c>
    </row>
    <row r="59" spans="10:104">
      <c r="J59" s="1">
        <f t="shared" si="2"/>
        <v>53</v>
      </c>
      <c r="K59" s="1" t="str">
        <f>IF(ISNA(VLOOKUP(J59,'陸上２（参加者名簿）'!$C$28:$CF$274,5,)),"",VLOOKUP(J59,'陸上２（参加者名簿）'!$C$28:$CF$274,5,))</f>
        <v/>
      </c>
      <c r="L59" s="37" t="str">
        <f t="shared" si="23"/>
        <v>0  0</v>
      </c>
      <c r="M59" s="38" t="str">
        <f t="shared" si="3"/>
        <v xml:space="preserve">  </v>
      </c>
      <c r="N59" s="37">
        <f>VLOOKUP(J59,'陸上２（参加者名簿）'!$C$28:$CF$274,47)</f>
        <v>0</v>
      </c>
      <c r="O59" s="38" t="str">
        <f>VLOOKUP(J59,'陸上２（参加者名簿）'!$C$28:$CF$274,82,)</f>
        <v/>
      </c>
      <c r="P59" s="37">
        <f>VLOOKUP(J59,'陸上２（参加者名簿）'!$C$28:$CF$274,52,)</f>
        <v>0</v>
      </c>
      <c r="Q59" s="37">
        <f>VLOOKUP(J59,'陸上２（参加者名簿）'!$C$28:$CF$274,74,)</f>
        <v>0</v>
      </c>
      <c r="R59" s="41">
        <f>VLOOKUP(J59,'陸上２（参加者名簿）'!$C$28:$CF$274,50,)</f>
        <v>0</v>
      </c>
      <c r="S59" s="37">
        <f>VLOOKUP(J59,'陸上２（参加者名簿）'!$C$28:$CF$274,56,)</f>
        <v>0</v>
      </c>
      <c r="T59" s="126">
        <f>VLOOKUP(J59,'陸上２（参加者名簿）'!$C$28:$CF$274,61)</f>
        <v>0</v>
      </c>
      <c r="U59" s="37">
        <f>VLOOKUP(J59,'陸上２（参加者名簿）'!$C$28:$CF$274,68,)</f>
        <v>0</v>
      </c>
      <c r="V59" s="37" t="str">
        <f>'陸上２（参加者名簿）'!$CF$19</f>
        <v/>
      </c>
      <c r="W59" s="37" t="str">
        <f>'陸上２（参加者名簿）'!$CF$21</f>
        <v/>
      </c>
      <c r="X59" s="38">
        <f t="shared" si="24"/>
        <v>0</v>
      </c>
      <c r="Y59" s="37">
        <f>IF(ISNA(VLOOKUP(J59,'陸上２（参加者名簿）'!$C$28:$CF$274,11,)),"",VLOOKUP(J59,'陸上２（参加者名簿）'!$C$28:$CF$274,11,))</f>
        <v>0</v>
      </c>
      <c r="Z59" s="38" t="s">
        <v>188</v>
      </c>
      <c r="AA59" s="37">
        <f>IF(ISNA(VLOOKUP(J59,'陸上２（参加者名簿）'!$C$28:$CF$274,18,)),"",VLOOKUP(J59,'陸上２（参加者名簿）'!$C$28:$CF$274,18,))</f>
        <v>0</v>
      </c>
      <c r="AB59" s="37">
        <f t="shared" si="5"/>
        <v>1</v>
      </c>
      <c r="AC59" s="38" t="str">
        <f>IF(ISNA(VLOOKUP(J59,'陸上２（参加者名簿）'!$C$28:$CF$274,25,)),"",VLOOKUP(J59,'陸上２（参加者名簿）'!$C$28:$CF$274,25,))</f>
        <v/>
      </c>
      <c r="AD59" s="1" t="s">
        <v>188</v>
      </c>
      <c r="AE59" s="37" t="str">
        <f>IF(ISNA(VLOOKUP(J59,'陸上２（参加者名簿）'!$C$28:$CF$274,32,)),"",VLOOKUP(J59,'陸上２（参加者名簿）'!$C$28:$CF$274,32,))</f>
        <v/>
      </c>
      <c r="AF59" s="38" t="str">
        <f t="shared" si="6"/>
        <v xml:space="preserve">  </v>
      </c>
      <c r="AG59" s="1">
        <v>53</v>
      </c>
      <c r="AH59" t="str">
        <f>CONCATENATE('陸上２（参加者名簿）'!BB220,'陸上２（参加者名簿）'!AW220,'陸上２（参加者名簿）'!BX220)</f>
        <v/>
      </c>
      <c r="AZ59" s="1">
        <v>53</v>
      </c>
      <c r="BA59" t="str">
        <f>CONCATENATE('陸上２（参加者名簿）'!BB220,'陸上２（参加者名簿）'!BR220,'陸上２（参加者名簿）'!AW220)</f>
        <v/>
      </c>
      <c r="BK59">
        <v>53</v>
      </c>
      <c r="BL59" t="str">
        <f>CONCATENATE('陸上２（参加者名簿）'!BB220,'陸上２（参加者名簿）'!AW220,'陸上２（参加者名簿）'!BF220)</f>
        <v/>
      </c>
      <c r="CP59">
        <v>53</v>
      </c>
      <c r="CQ59" t="str">
        <f>CONCATENATE('陸上２（参加者名簿）'!BB220,'陸上２（参加者名簿）'!AW220,'陸上２（参加者名簿）'!BF220)</f>
        <v/>
      </c>
      <c r="CR59" t="str">
        <f>CONCATENATE('陸上２（参加者名簿）'!BB220,'陸上２（参加者名簿）'!AW220,'陸上２（参加者名簿）'!BR220)</f>
        <v/>
      </c>
      <c r="CY59">
        <v>53</v>
      </c>
      <c r="CZ59" t="str">
        <f>CONCATENATE('陸上２（参加者名簿）'!BB220,'陸上２（参加者名簿）'!AW220)</f>
        <v/>
      </c>
    </row>
    <row r="60" spans="10:104">
      <c r="J60" s="1">
        <f t="shared" si="2"/>
        <v>54</v>
      </c>
      <c r="K60" s="1" t="str">
        <f>IF(ISNA(VLOOKUP(J60,'陸上２（参加者名簿）'!$C$28:$CF$274,5,)),"",VLOOKUP(J60,'陸上２（参加者名簿）'!$C$28:$CF$274,5,))</f>
        <v/>
      </c>
      <c r="L60" s="37" t="str">
        <f t="shared" si="23"/>
        <v>0  0</v>
      </c>
      <c r="M60" s="38" t="str">
        <f t="shared" si="3"/>
        <v xml:space="preserve">  </v>
      </c>
      <c r="N60" s="37">
        <f>VLOOKUP(J60,'陸上２（参加者名簿）'!$C$28:$CF$274,47)</f>
        <v>0</v>
      </c>
      <c r="O60" s="38" t="str">
        <f>VLOOKUP(J60,'陸上２（参加者名簿）'!$C$28:$CF$274,82,)</f>
        <v/>
      </c>
      <c r="P60" s="37">
        <f>VLOOKUP(J60,'陸上２（参加者名簿）'!$C$28:$CF$274,52,)</f>
        <v>0</v>
      </c>
      <c r="Q60" s="37">
        <f>VLOOKUP(J60,'陸上２（参加者名簿）'!$C$28:$CF$274,74,)</f>
        <v>0</v>
      </c>
      <c r="R60" s="41">
        <f>VLOOKUP(J60,'陸上２（参加者名簿）'!$C$28:$CF$274,50,)</f>
        <v>0</v>
      </c>
      <c r="S60" s="37">
        <f>VLOOKUP(J60,'陸上２（参加者名簿）'!$C$28:$CF$274,56,)</f>
        <v>0</v>
      </c>
      <c r="T60" s="126">
        <f>VLOOKUP(J60,'陸上２（参加者名簿）'!$C$28:$CF$274,61)</f>
        <v>0</v>
      </c>
      <c r="U60" s="37">
        <f>VLOOKUP(J60,'陸上２（参加者名簿）'!$C$28:$CF$274,68,)</f>
        <v>0</v>
      </c>
      <c r="V60" s="37" t="str">
        <f>'陸上２（参加者名簿）'!$CF$19</f>
        <v/>
      </c>
      <c r="W60" s="37" t="str">
        <f>'陸上２（参加者名簿）'!$CF$21</f>
        <v/>
      </c>
      <c r="X60" s="38">
        <f t="shared" si="24"/>
        <v>0</v>
      </c>
      <c r="Y60" s="37">
        <f>IF(ISNA(VLOOKUP(J60,'陸上２（参加者名簿）'!$C$28:$CF$274,11,)),"",VLOOKUP(J60,'陸上２（参加者名簿）'!$C$28:$CF$274,11,))</f>
        <v>0</v>
      </c>
      <c r="Z60" s="38" t="s">
        <v>188</v>
      </c>
      <c r="AA60" s="37">
        <f>IF(ISNA(VLOOKUP(J60,'陸上２（参加者名簿）'!$C$28:$CF$274,18,)),"",VLOOKUP(J60,'陸上２（参加者名簿）'!$C$28:$CF$274,18,))</f>
        <v>0</v>
      </c>
      <c r="AB60" s="37">
        <f t="shared" si="5"/>
        <v>1</v>
      </c>
      <c r="AC60" s="38" t="str">
        <f>IF(ISNA(VLOOKUP(J60,'陸上２（参加者名簿）'!$C$28:$CF$274,25,)),"",VLOOKUP(J60,'陸上２（参加者名簿）'!$C$28:$CF$274,25,))</f>
        <v/>
      </c>
      <c r="AD60" s="1" t="s">
        <v>188</v>
      </c>
      <c r="AE60" s="37" t="str">
        <f>IF(ISNA(VLOOKUP(J60,'陸上２（参加者名簿）'!$C$28:$CF$274,32,)),"",VLOOKUP(J60,'陸上２（参加者名簿）'!$C$28:$CF$274,32,))</f>
        <v/>
      </c>
      <c r="AF60" s="38" t="str">
        <f t="shared" si="6"/>
        <v xml:space="preserve">  </v>
      </c>
      <c r="AG60" s="1">
        <v>54</v>
      </c>
      <c r="AH60" t="str">
        <f>CONCATENATE('陸上２（参加者名簿）'!BB221,'陸上２（参加者名簿）'!AW221,'陸上２（参加者名簿）'!BX221)</f>
        <v/>
      </c>
      <c r="AZ60" s="1">
        <v>54</v>
      </c>
      <c r="BA60" t="str">
        <f>CONCATENATE('陸上２（参加者名簿）'!BB221,'陸上２（参加者名簿）'!BR221,'陸上２（参加者名簿）'!AW221)</f>
        <v/>
      </c>
      <c r="BK60">
        <v>54</v>
      </c>
      <c r="BL60" t="str">
        <f>CONCATENATE('陸上２（参加者名簿）'!BB221,'陸上２（参加者名簿）'!AW221,'陸上２（参加者名簿）'!BF221)</f>
        <v/>
      </c>
      <c r="CP60">
        <v>54</v>
      </c>
      <c r="CQ60" t="str">
        <f>CONCATENATE('陸上２（参加者名簿）'!BB221,'陸上２（参加者名簿）'!AW221,'陸上２（参加者名簿）'!BF221)</f>
        <v/>
      </c>
      <c r="CR60" t="str">
        <f>CONCATENATE('陸上２（参加者名簿）'!BB221,'陸上２（参加者名簿）'!AW221,'陸上２（参加者名簿）'!BR221)</f>
        <v/>
      </c>
      <c r="CY60">
        <v>54</v>
      </c>
      <c r="CZ60" t="str">
        <f>CONCATENATE('陸上２（参加者名簿）'!BB221,'陸上２（参加者名簿）'!AW221)</f>
        <v/>
      </c>
    </row>
    <row r="61" spans="10:104">
      <c r="J61" s="1">
        <f t="shared" si="2"/>
        <v>55</v>
      </c>
      <c r="K61" s="1" t="str">
        <f>IF(ISNA(VLOOKUP(J61,'陸上２（参加者名簿）'!$C$28:$CF$274,5,)),"",VLOOKUP(J61,'陸上２（参加者名簿）'!$C$28:$CF$274,5,))</f>
        <v/>
      </c>
      <c r="L61" s="37" t="str">
        <f t="shared" si="23"/>
        <v>0  0</v>
      </c>
      <c r="M61" s="38" t="str">
        <f t="shared" si="3"/>
        <v xml:space="preserve">  </v>
      </c>
      <c r="N61" s="37">
        <f>VLOOKUP(J61,'陸上２（参加者名簿）'!$C$28:$CF$274,47)</f>
        <v>0</v>
      </c>
      <c r="O61" s="38" t="str">
        <f>VLOOKUP(J61,'陸上２（参加者名簿）'!$C$28:$CF$274,82,)</f>
        <v/>
      </c>
      <c r="P61" s="37">
        <f>VLOOKUP(J61,'陸上２（参加者名簿）'!$C$28:$CF$274,52,)</f>
        <v>0</v>
      </c>
      <c r="Q61" s="37">
        <f>VLOOKUP(J61,'陸上２（参加者名簿）'!$C$28:$CF$274,74,)</f>
        <v>0</v>
      </c>
      <c r="R61" s="41">
        <f>VLOOKUP(J61,'陸上２（参加者名簿）'!$C$28:$CF$274,50,)</f>
        <v>0</v>
      </c>
      <c r="S61" s="37">
        <f>VLOOKUP(J61,'陸上２（参加者名簿）'!$C$28:$CF$274,56,)</f>
        <v>0</v>
      </c>
      <c r="T61" s="126">
        <f>VLOOKUP(J61,'陸上２（参加者名簿）'!$C$28:$CF$274,61)</f>
        <v>0</v>
      </c>
      <c r="U61" s="37">
        <f>VLOOKUP(J61,'陸上２（参加者名簿）'!$C$28:$CF$274,68,)</f>
        <v>0</v>
      </c>
      <c r="V61" s="37" t="str">
        <f>'陸上２（参加者名簿）'!$CF$19</f>
        <v/>
      </c>
      <c r="W61" s="37" t="str">
        <f>'陸上２（参加者名簿）'!$CF$21</f>
        <v/>
      </c>
      <c r="X61" s="38">
        <f t="shared" si="24"/>
        <v>0</v>
      </c>
      <c r="Y61" s="37">
        <f>IF(ISNA(VLOOKUP(J61,'陸上２（参加者名簿）'!$C$28:$CF$274,11,)),"",VLOOKUP(J61,'陸上２（参加者名簿）'!$C$28:$CF$274,11,))</f>
        <v>0</v>
      </c>
      <c r="Z61" s="38" t="s">
        <v>188</v>
      </c>
      <c r="AA61" s="37">
        <f>IF(ISNA(VLOOKUP(J61,'陸上２（参加者名簿）'!$C$28:$CF$274,18,)),"",VLOOKUP(J61,'陸上２（参加者名簿）'!$C$28:$CF$274,18,))</f>
        <v>0</v>
      </c>
      <c r="AB61" s="37">
        <f t="shared" si="5"/>
        <v>1</v>
      </c>
      <c r="AC61" s="38" t="str">
        <f>IF(ISNA(VLOOKUP(J61,'陸上２（参加者名簿）'!$C$28:$CF$274,25,)),"",VLOOKUP(J61,'陸上２（参加者名簿）'!$C$28:$CF$274,25,))</f>
        <v/>
      </c>
      <c r="AD61" s="1" t="s">
        <v>188</v>
      </c>
      <c r="AE61" s="37" t="str">
        <f>IF(ISNA(VLOOKUP(J61,'陸上２（参加者名簿）'!$C$28:$CF$274,32,)),"",VLOOKUP(J61,'陸上２（参加者名簿）'!$C$28:$CF$274,32,))</f>
        <v/>
      </c>
      <c r="AF61" s="38" t="str">
        <f t="shared" si="6"/>
        <v xml:space="preserve">  </v>
      </c>
      <c r="AG61" s="1">
        <v>55</v>
      </c>
      <c r="AH61" t="str">
        <f>CONCATENATE('陸上２（参加者名簿）'!BB222,'陸上２（参加者名簿）'!AW222,'陸上２（参加者名簿）'!BX222)</f>
        <v/>
      </c>
      <c r="AZ61" s="1">
        <v>55</v>
      </c>
      <c r="BA61" t="str">
        <f>CONCATENATE('陸上２（参加者名簿）'!BB222,'陸上２（参加者名簿）'!BR222,'陸上２（参加者名簿）'!AW222)</f>
        <v/>
      </c>
      <c r="BK61">
        <v>55</v>
      </c>
      <c r="BL61" t="str">
        <f>CONCATENATE('陸上２（参加者名簿）'!BB222,'陸上２（参加者名簿）'!AW222,'陸上２（参加者名簿）'!BF222)</f>
        <v/>
      </c>
      <c r="CP61">
        <v>55</v>
      </c>
      <c r="CQ61" t="str">
        <f>CONCATENATE('陸上２（参加者名簿）'!BB222,'陸上２（参加者名簿）'!AW222,'陸上２（参加者名簿）'!BF222)</f>
        <v/>
      </c>
      <c r="CR61" t="str">
        <f>CONCATENATE('陸上２（参加者名簿）'!BB222,'陸上２（参加者名簿）'!AW222,'陸上２（参加者名簿）'!BR222)</f>
        <v/>
      </c>
      <c r="CY61">
        <v>55</v>
      </c>
      <c r="CZ61" t="str">
        <f>CONCATENATE('陸上２（参加者名簿）'!BB222,'陸上２（参加者名簿）'!AW222)</f>
        <v/>
      </c>
    </row>
    <row r="62" spans="10:104">
      <c r="J62" s="1">
        <f t="shared" si="2"/>
        <v>56</v>
      </c>
      <c r="K62" s="1" t="str">
        <f>IF(ISNA(VLOOKUP(J62,'陸上２（参加者名簿）'!$C$28:$CF$274,5,)),"",VLOOKUP(J62,'陸上２（参加者名簿）'!$C$28:$CF$274,5,))</f>
        <v/>
      </c>
      <c r="L62" s="37" t="str">
        <f t="shared" si="23"/>
        <v>0  0</v>
      </c>
      <c r="M62" s="38" t="str">
        <f t="shared" si="3"/>
        <v xml:space="preserve">  </v>
      </c>
      <c r="N62" s="37">
        <f>VLOOKUP(J62,'陸上２（参加者名簿）'!$C$28:$CF$274,47)</f>
        <v>0</v>
      </c>
      <c r="O62" s="38" t="str">
        <f>VLOOKUP(J62,'陸上２（参加者名簿）'!$C$28:$CF$274,82,)</f>
        <v/>
      </c>
      <c r="P62" s="37">
        <f>VLOOKUP(J62,'陸上２（参加者名簿）'!$C$28:$CF$274,52,)</f>
        <v>0</v>
      </c>
      <c r="Q62" s="37">
        <f>VLOOKUP(J62,'陸上２（参加者名簿）'!$C$28:$CF$274,74,)</f>
        <v>0</v>
      </c>
      <c r="R62" s="41">
        <f>VLOOKUP(J62,'陸上２（参加者名簿）'!$C$28:$CF$274,50,)</f>
        <v>0</v>
      </c>
      <c r="S62" s="37">
        <f>VLOOKUP(J62,'陸上２（参加者名簿）'!$C$28:$CF$274,56,)</f>
        <v>0</v>
      </c>
      <c r="T62" s="126">
        <f>VLOOKUP(J62,'陸上２（参加者名簿）'!$C$28:$CF$274,61)</f>
        <v>0</v>
      </c>
      <c r="U62" s="37">
        <f>VLOOKUP(J62,'陸上２（参加者名簿）'!$C$28:$CF$274,68,)</f>
        <v>0</v>
      </c>
      <c r="V62" s="37" t="str">
        <f>'陸上２（参加者名簿）'!$CF$19</f>
        <v/>
      </c>
      <c r="W62" s="37" t="str">
        <f>'陸上２（参加者名簿）'!$CF$21</f>
        <v/>
      </c>
      <c r="X62" s="38">
        <f t="shared" si="24"/>
        <v>0</v>
      </c>
      <c r="Y62" s="37">
        <f>IF(ISNA(VLOOKUP(J62,'陸上２（参加者名簿）'!$C$28:$CF$274,11,)),"",VLOOKUP(J62,'陸上２（参加者名簿）'!$C$28:$CF$274,11,))</f>
        <v>0</v>
      </c>
      <c r="Z62" s="38" t="s">
        <v>188</v>
      </c>
      <c r="AA62" s="37">
        <f>IF(ISNA(VLOOKUP(J62,'陸上２（参加者名簿）'!$C$28:$CF$274,18,)),"",VLOOKUP(J62,'陸上２（参加者名簿）'!$C$28:$CF$274,18,))</f>
        <v>0</v>
      </c>
      <c r="AB62" s="37">
        <f t="shared" si="5"/>
        <v>1</v>
      </c>
      <c r="AC62" s="38" t="str">
        <f>IF(ISNA(VLOOKUP(J62,'陸上２（参加者名簿）'!$C$28:$CF$274,25,)),"",VLOOKUP(J62,'陸上２（参加者名簿）'!$C$28:$CF$274,25,))</f>
        <v/>
      </c>
      <c r="AD62" s="1" t="s">
        <v>188</v>
      </c>
      <c r="AE62" s="37" t="str">
        <f>IF(ISNA(VLOOKUP(J62,'陸上２（参加者名簿）'!$C$28:$CF$274,32,)),"",VLOOKUP(J62,'陸上２（参加者名簿）'!$C$28:$CF$274,32,))</f>
        <v/>
      </c>
      <c r="AF62" s="38" t="str">
        <f t="shared" si="6"/>
        <v xml:space="preserve">  </v>
      </c>
      <c r="AG62" s="1">
        <v>56</v>
      </c>
      <c r="AH62" t="str">
        <f>CONCATENATE('陸上２（参加者名簿）'!BB223,'陸上２（参加者名簿）'!AW223,'陸上２（参加者名簿）'!BX223)</f>
        <v/>
      </c>
      <c r="AZ62" s="1">
        <v>56</v>
      </c>
      <c r="BA62" t="str">
        <f>CONCATENATE('陸上２（参加者名簿）'!BB223,'陸上２（参加者名簿）'!BR223,'陸上２（参加者名簿）'!AW223)</f>
        <v/>
      </c>
      <c r="BK62">
        <v>56</v>
      </c>
      <c r="BL62" t="str">
        <f>CONCATENATE('陸上２（参加者名簿）'!BB223,'陸上２（参加者名簿）'!AW223,'陸上２（参加者名簿）'!BF223)</f>
        <v/>
      </c>
      <c r="CP62">
        <v>56</v>
      </c>
      <c r="CQ62" t="str">
        <f>CONCATENATE('陸上２（参加者名簿）'!BB223,'陸上２（参加者名簿）'!AW223,'陸上２（参加者名簿）'!BF223)</f>
        <v/>
      </c>
      <c r="CR62" t="str">
        <f>CONCATENATE('陸上２（参加者名簿）'!BB223,'陸上２（参加者名簿）'!AW223,'陸上２（参加者名簿）'!BR223)</f>
        <v/>
      </c>
      <c r="CY62">
        <v>56</v>
      </c>
      <c r="CZ62" t="str">
        <f>CONCATENATE('陸上２（参加者名簿）'!BB223,'陸上２（参加者名簿）'!AW223)</f>
        <v/>
      </c>
    </row>
    <row r="63" spans="10:104">
      <c r="J63" s="1">
        <f t="shared" si="2"/>
        <v>57</v>
      </c>
      <c r="K63" s="1" t="str">
        <f>IF(ISNA(VLOOKUP(J63,'陸上２（参加者名簿）'!$C$28:$CF$274,5,)),"",VLOOKUP(J63,'陸上２（参加者名簿）'!$C$28:$CF$274,5,))</f>
        <v/>
      </c>
      <c r="L63" s="37" t="str">
        <f t="shared" si="23"/>
        <v>0  0</v>
      </c>
      <c r="M63" s="38" t="str">
        <f t="shared" si="3"/>
        <v xml:space="preserve">  </v>
      </c>
      <c r="N63" s="37">
        <f>VLOOKUP(J63,'陸上２（参加者名簿）'!$C$28:$CF$274,47)</f>
        <v>0</v>
      </c>
      <c r="O63" s="38" t="str">
        <f>VLOOKUP(J63,'陸上２（参加者名簿）'!$C$28:$CF$274,82,)</f>
        <v/>
      </c>
      <c r="P63" s="37">
        <f>VLOOKUP(J63,'陸上２（参加者名簿）'!$C$28:$CF$274,52,)</f>
        <v>0</v>
      </c>
      <c r="Q63" s="37">
        <f>VLOOKUP(J63,'陸上２（参加者名簿）'!$C$28:$CF$274,74,)</f>
        <v>0</v>
      </c>
      <c r="R63" s="41">
        <f>VLOOKUP(J63,'陸上２（参加者名簿）'!$C$28:$CF$274,50,)</f>
        <v>0</v>
      </c>
      <c r="S63" s="37">
        <f>VLOOKUP(J63,'陸上２（参加者名簿）'!$C$28:$CF$274,56,)</f>
        <v>0</v>
      </c>
      <c r="T63" s="126">
        <f>VLOOKUP(J63,'陸上２（参加者名簿）'!$C$28:$CF$274,61)</f>
        <v>0</v>
      </c>
      <c r="U63" s="37">
        <f>VLOOKUP(J63,'陸上２（参加者名簿）'!$C$28:$CF$274,68,)</f>
        <v>0</v>
      </c>
      <c r="V63" s="37" t="str">
        <f>'陸上２（参加者名簿）'!$CF$19</f>
        <v/>
      </c>
      <c r="W63" s="37" t="str">
        <f>'陸上２（参加者名簿）'!$CF$21</f>
        <v/>
      </c>
      <c r="X63" s="38">
        <f t="shared" si="24"/>
        <v>0</v>
      </c>
      <c r="Y63" s="37">
        <f>IF(ISNA(VLOOKUP(J63,'陸上２（参加者名簿）'!$C$28:$CF$274,11,)),"",VLOOKUP(J63,'陸上２（参加者名簿）'!$C$28:$CF$274,11,))</f>
        <v>0</v>
      </c>
      <c r="Z63" s="38" t="s">
        <v>188</v>
      </c>
      <c r="AA63" s="37">
        <f>IF(ISNA(VLOOKUP(J63,'陸上２（参加者名簿）'!$C$28:$CF$274,18,)),"",VLOOKUP(J63,'陸上２（参加者名簿）'!$C$28:$CF$274,18,))</f>
        <v>0</v>
      </c>
      <c r="AB63" s="37">
        <f t="shared" si="5"/>
        <v>1</v>
      </c>
      <c r="AC63" s="38" t="str">
        <f>IF(ISNA(VLOOKUP(J63,'陸上２（参加者名簿）'!$C$28:$CF$274,25,)),"",VLOOKUP(J63,'陸上２（参加者名簿）'!$C$28:$CF$274,25,))</f>
        <v/>
      </c>
      <c r="AD63" s="1" t="s">
        <v>188</v>
      </c>
      <c r="AE63" s="37" t="str">
        <f>IF(ISNA(VLOOKUP(J63,'陸上２（参加者名簿）'!$C$28:$CF$274,32,)),"",VLOOKUP(J63,'陸上２（参加者名簿）'!$C$28:$CF$274,32,))</f>
        <v/>
      </c>
      <c r="AF63" s="38" t="str">
        <f t="shared" si="6"/>
        <v xml:space="preserve">  </v>
      </c>
      <c r="AG63" s="1">
        <v>57</v>
      </c>
      <c r="AH63" t="str">
        <f>CONCATENATE('陸上２（参加者名簿）'!BB224,'陸上２（参加者名簿）'!AW224,'陸上２（参加者名簿）'!BX224)</f>
        <v/>
      </c>
      <c r="AZ63" s="1">
        <v>57</v>
      </c>
      <c r="BA63" t="str">
        <f>CONCATENATE('陸上２（参加者名簿）'!BB224,'陸上２（参加者名簿）'!BR224,'陸上２（参加者名簿）'!AW224)</f>
        <v/>
      </c>
      <c r="BK63">
        <v>57</v>
      </c>
      <c r="BL63" t="str">
        <f>CONCATENATE('陸上２（参加者名簿）'!BB224,'陸上２（参加者名簿）'!AW224,'陸上２（参加者名簿）'!BF224)</f>
        <v/>
      </c>
      <c r="CP63">
        <v>57</v>
      </c>
      <c r="CQ63" t="str">
        <f>CONCATENATE('陸上２（参加者名簿）'!BB224,'陸上２（参加者名簿）'!AW224,'陸上２（参加者名簿）'!BF224)</f>
        <v/>
      </c>
      <c r="CR63" t="str">
        <f>CONCATENATE('陸上２（参加者名簿）'!BB224,'陸上２（参加者名簿）'!AW224,'陸上２（参加者名簿）'!BR224)</f>
        <v/>
      </c>
      <c r="CY63">
        <v>57</v>
      </c>
      <c r="CZ63" t="str">
        <f>CONCATENATE('陸上２（参加者名簿）'!BB224,'陸上２（参加者名簿）'!AW224)</f>
        <v/>
      </c>
    </row>
    <row r="64" spans="10:104">
      <c r="J64" s="1">
        <f t="shared" si="2"/>
        <v>58</v>
      </c>
      <c r="K64" s="1" t="str">
        <f>IF(ISNA(VLOOKUP(J64,'陸上２（参加者名簿）'!$C$28:$CF$274,5,)),"",VLOOKUP(J64,'陸上２（参加者名簿）'!$C$28:$CF$274,5,))</f>
        <v/>
      </c>
      <c r="L64" s="37" t="str">
        <f t="shared" si="23"/>
        <v>0  0</v>
      </c>
      <c r="M64" s="38" t="str">
        <f t="shared" si="3"/>
        <v xml:space="preserve">  </v>
      </c>
      <c r="N64" s="37">
        <f>VLOOKUP(J64,'陸上２（参加者名簿）'!$C$28:$CF$274,47)</f>
        <v>0</v>
      </c>
      <c r="O64" s="38" t="str">
        <f>VLOOKUP(J64,'陸上２（参加者名簿）'!$C$28:$CF$274,82,)</f>
        <v/>
      </c>
      <c r="P64" s="37">
        <f>VLOOKUP(J64,'陸上２（参加者名簿）'!$C$28:$CF$274,52,)</f>
        <v>0</v>
      </c>
      <c r="Q64" s="37">
        <f>VLOOKUP(J64,'陸上２（参加者名簿）'!$C$28:$CF$274,74,)</f>
        <v>0</v>
      </c>
      <c r="R64" s="41">
        <f>VLOOKUP(J64,'陸上２（参加者名簿）'!$C$28:$CF$274,50,)</f>
        <v>0</v>
      </c>
      <c r="S64" s="37">
        <f>VLOOKUP(J64,'陸上２（参加者名簿）'!$C$28:$CF$274,56,)</f>
        <v>0</v>
      </c>
      <c r="T64" s="126">
        <f>VLOOKUP(J64,'陸上２（参加者名簿）'!$C$28:$CF$274,61)</f>
        <v>0</v>
      </c>
      <c r="U64" s="37">
        <f>VLOOKUP(J64,'陸上２（参加者名簿）'!$C$28:$CF$274,68,)</f>
        <v>0</v>
      </c>
      <c r="V64" s="37" t="str">
        <f>'陸上２（参加者名簿）'!$CF$19</f>
        <v/>
      </c>
      <c r="W64" s="37" t="str">
        <f>'陸上２（参加者名簿）'!$CF$21</f>
        <v/>
      </c>
      <c r="X64" s="38">
        <f t="shared" si="24"/>
        <v>0</v>
      </c>
      <c r="Y64" s="37">
        <f>IF(ISNA(VLOOKUP(J64,'陸上２（参加者名簿）'!$C$28:$CF$274,11,)),"",VLOOKUP(J64,'陸上２（参加者名簿）'!$C$28:$CF$274,11,))</f>
        <v>0</v>
      </c>
      <c r="Z64" s="38" t="s">
        <v>188</v>
      </c>
      <c r="AA64" s="37">
        <f>IF(ISNA(VLOOKUP(J64,'陸上２（参加者名簿）'!$C$28:$CF$274,18,)),"",VLOOKUP(J64,'陸上２（参加者名簿）'!$C$28:$CF$274,18,))</f>
        <v>0</v>
      </c>
      <c r="AB64" s="37">
        <f t="shared" si="5"/>
        <v>1</v>
      </c>
      <c r="AC64" s="38" t="str">
        <f>IF(ISNA(VLOOKUP(J64,'陸上２（参加者名簿）'!$C$28:$CF$274,25,)),"",VLOOKUP(J64,'陸上２（参加者名簿）'!$C$28:$CF$274,25,))</f>
        <v/>
      </c>
      <c r="AD64" s="1" t="s">
        <v>188</v>
      </c>
      <c r="AE64" s="37" t="str">
        <f>IF(ISNA(VLOOKUP(J64,'陸上２（参加者名簿）'!$C$28:$CF$274,32,)),"",VLOOKUP(J64,'陸上２（参加者名簿）'!$C$28:$CF$274,32,))</f>
        <v/>
      </c>
      <c r="AF64" s="38" t="str">
        <f t="shared" si="6"/>
        <v xml:space="preserve">  </v>
      </c>
      <c r="AG64" s="1">
        <v>58</v>
      </c>
      <c r="AH64" t="str">
        <f>CONCATENATE('陸上２（参加者名簿）'!BB225,'陸上２（参加者名簿）'!AW225,'陸上２（参加者名簿）'!BX225)</f>
        <v/>
      </c>
      <c r="AZ64" s="1">
        <v>58</v>
      </c>
      <c r="BA64" t="str">
        <f>CONCATENATE('陸上２（参加者名簿）'!BB225,'陸上２（参加者名簿）'!BR225,'陸上２（参加者名簿）'!AW225)</f>
        <v/>
      </c>
      <c r="BK64">
        <v>58</v>
      </c>
      <c r="BL64" t="str">
        <f>CONCATENATE('陸上２（参加者名簿）'!BB225,'陸上２（参加者名簿）'!AW225,'陸上２（参加者名簿）'!BF225)</f>
        <v/>
      </c>
      <c r="CP64">
        <v>58</v>
      </c>
      <c r="CQ64" t="str">
        <f>CONCATENATE('陸上２（参加者名簿）'!BB225,'陸上２（参加者名簿）'!AW225,'陸上２（参加者名簿）'!BF225)</f>
        <v/>
      </c>
      <c r="CR64" t="str">
        <f>CONCATENATE('陸上２（参加者名簿）'!BB225,'陸上２（参加者名簿）'!AW225,'陸上２（参加者名簿）'!BR225)</f>
        <v/>
      </c>
      <c r="CY64">
        <v>58</v>
      </c>
      <c r="CZ64" t="str">
        <f>CONCATENATE('陸上２（参加者名簿）'!BB225,'陸上２（参加者名簿）'!AW225)</f>
        <v/>
      </c>
    </row>
    <row r="65" spans="10:105">
      <c r="J65" s="1">
        <f t="shared" si="2"/>
        <v>59</v>
      </c>
      <c r="K65" s="1" t="str">
        <f>IF(ISNA(VLOOKUP(J65,'陸上２（参加者名簿）'!$C$28:$CF$274,5,)),"",VLOOKUP(J65,'陸上２（参加者名簿）'!$C$28:$CF$274,5,))</f>
        <v/>
      </c>
      <c r="L65" s="37" t="str">
        <f t="shared" si="23"/>
        <v>0  0</v>
      </c>
      <c r="M65" s="38" t="str">
        <f t="shared" si="3"/>
        <v xml:space="preserve">  </v>
      </c>
      <c r="N65" s="37">
        <f>VLOOKUP(J65,'陸上２（参加者名簿）'!$C$28:$CF$274,47)</f>
        <v>0</v>
      </c>
      <c r="O65" s="38" t="str">
        <f>VLOOKUP(J65,'陸上２（参加者名簿）'!$C$28:$CF$274,82,)</f>
        <v/>
      </c>
      <c r="P65" s="37">
        <f>VLOOKUP(J65,'陸上２（参加者名簿）'!$C$28:$CF$274,52,)</f>
        <v>0</v>
      </c>
      <c r="Q65" s="37">
        <f>VLOOKUP(J65,'陸上２（参加者名簿）'!$C$28:$CF$274,74,)</f>
        <v>0</v>
      </c>
      <c r="R65" s="41">
        <f>VLOOKUP(J65,'陸上２（参加者名簿）'!$C$28:$CF$274,50,)</f>
        <v>0</v>
      </c>
      <c r="S65" s="37">
        <f>VLOOKUP(J65,'陸上２（参加者名簿）'!$C$28:$CF$274,56,)</f>
        <v>0</v>
      </c>
      <c r="T65" s="126">
        <f>VLOOKUP(J65,'陸上２（参加者名簿）'!$C$28:$CF$274,61)</f>
        <v>0</v>
      </c>
      <c r="U65" s="37">
        <f>VLOOKUP(J65,'陸上２（参加者名簿）'!$C$28:$CF$274,68,)</f>
        <v>0</v>
      </c>
      <c r="V65" s="37" t="str">
        <f>'陸上２（参加者名簿）'!$CF$19</f>
        <v/>
      </c>
      <c r="W65" s="37" t="str">
        <f>'陸上２（参加者名簿）'!$CF$21</f>
        <v/>
      </c>
      <c r="X65" s="38">
        <f t="shared" si="24"/>
        <v>0</v>
      </c>
      <c r="Y65" s="37">
        <f>IF(ISNA(VLOOKUP(J65,'陸上２（参加者名簿）'!$C$28:$CF$274,11,)),"",VLOOKUP(J65,'陸上２（参加者名簿）'!$C$28:$CF$274,11,))</f>
        <v>0</v>
      </c>
      <c r="Z65" s="38" t="s">
        <v>188</v>
      </c>
      <c r="AA65" s="37">
        <f>IF(ISNA(VLOOKUP(J65,'陸上２（参加者名簿）'!$C$28:$CF$274,18,)),"",VLOOKUP(J65,'陸上２（参加者名簿）'!$C$28:$CF$274,18,))</f>
        <v>0</v>
      </c>
      <c r="AB65" s="37">
        <f t="shared" si="5"/>
        <v>1</v>
      </c>
      <c r="AC65" s="38" t="str">
        <f>IF(ISNA(VLOOKUP(J65,'陸上２（参加者名簿）'!$C$28:$CF$274,25,)),"",VLOOKUP(J65,'陸上２（参加者名簿）'!$C$28:$CF$274,25,))</f>
        <v/>
      </c>
      <c r="AD65" s="1" t="s">
        <v>188</v>
      </c>
      <c r="AE65" s="37" t="str">
        <f>IF(ISNA(VLOOKUP(J65,'陸上２（参加者名簿）'!$C$28:$CF$274,32,)),"",VLOOKUP(J65,'陸上２（参加者名簿）'!$C$28:$CF$274,32,))</f>
        <v/>
      </c>
      <c r="AF65" s="38" t="str">
        <f t="shared" si="6"/>
        <v xml:space="preserve">  </v>
      </c>
      <c r="AG65" s="1">
        <v>59</v>
      </c>
      <c r="AH65" t="str">
        <f>CONCATENATE('陸上２（参加者名簿）'!BB226,'陸上２（参加者名簿）'!AW226,'陸上２（参加者名簿）'!BX226)</f>
        <v/>
      </c>
      <c r="AZ65" s="1">
        <v>59</v>
      </c>
      <c r="BA65" t="str">
        <f>CONCATENATE('陸上２（参加者名簿）'!BB226,'陸上２（参加者名簿）'!BR226,'陸上２（参加者名簿）'!AW226)</f>
        <v/>
      </c>
      <c r="BK65">
        <v>59</v>
      </c>
      <c r="BL65" t="str">
        <f>CONCATENATE('陸上２（参加者名簿）'!BB226,'陸上２（参加者名簿）'!AW226,'陸上２（参加者名簿）'!BF226)</f>
        <v/>
      </c>
      <c r="CP65">
        <v>59</v>
      </c>
      <c r="CQ65" t="str">
        <f>CONCATENATE('陸上２（参加者名簿）'!BB226,'陸上２（参加者名簿）'!AW226,'陸上２（参加者名簿）'!BF226)</f>
        <v/>
      </c>
      <c r="CR65" t="str">
        <f>CONCATENATE('陸上２（参加者名簿）'!BB226,'陸上２（参加者名簿）'!AW226,'陸上２（参加者名簿）'!BR226)</f>
        <v/>
      </c>
      <c r="CY65">
        <v>59</v>
      </c>
      <c r="CZ65" t="str">
        <f>CONCATENATE('陸上２（参加者名簿）'!BB226,'陸上２（参加者名簿）'!AW226)</f>
        <v/>
      </c>
    </row>
    <row r="66" spans="10:105">
      <c r="J66" s="1">
        <f t="shared" si="2"/>
        <v>60</v>
      </c>
      <c r="K66" s="1" t="str">
        <f>IF(ISNA(VLOOKUP(J66,'陸上２（参加者名簿）'!$C$28:$CF$274,5,)),"",VLOOKUP(J66,'陸上２（参加者名簿）'!$C$28:$CF$274,5,))</f>
        <v/>
      </c>
      <c r="L66" s="37" t="str">
        <f t="shared" si="23"/>
        <v>0  0</v>
      </c>
      <c r="M66" s="38" t="str">
        <f t="shared" si="3"/>
        <v xml:space="preserve">  </v>
      </c>
      <c r="N66" s="37">
        <f>VLOOKUP(J66,'陸上２（参加者名簿）'!$C$28:$CF$274,47)</f>
        <v>0</v>
      </c>
      <c r="O66" s="38" t="str">
        <f>VLOOKUP(J66,'陸上２（参加者名簿）'!$C$28:$CF$274,82,)</f>
        <v/>
      </c>
      <c r="P66" s="37">
        <f>VLOOKUP(J66,'陸上２（参加者名簿）'!$C$28:$CF$274,52,)</f>
        <v>0</v>
      </c>
      <c r="Q66" s="37">
        <f>VLOOKUP(J66,'陸上２（参加者名簿）'!$C$28:$CF$274,74,)</f>
        <v>0</v>
      </c>
      <c r="R66" s="41">
        <f>VLOOKUP(J66,'陸上２（参加者名簿）'!$C$28:$CF$274,50,)</f>
        <v>0</v>
      </c>
      <c r="S66" s="37">
        <f>VLOOKUP(J66,'陸上２（参加者名簿）'!$C$28:$CF$274,56,)</f>
        <v>0</v>
      </c>
      <c r="T66" s="126">
        <f>VLOOKUP(J66,'陸上２（参加者名簿）'!$C$28:$CF$274,61)</f>
        <v>0</v>
      </c>
      <c r="U66" s="37">
        <f>VLOOKUP(J66,'陸上２（参加者名簿）'!$C$28:$CF$274,68,)</f>
        <v>0</v>
      </c>
      <c r="V66" s="37" t="str">
        <f>'陸上２（参加者名簿）'!$CF$19</f>
        <v/>
      </c>
      <c r="W66" s="37" t="str">
        <f>'陸上２（参加者名簿）'!$CF$21</f>
        <v/>
      </c>
      <c r="X66" s="38">
        <f t="shared" si="24"/>
        <v>0</v>
      </c>
      <c r="Y66" s="37">
        <f>IF(ISNA(VLOOKUP(J66,'陸上２（参加者名簿）'!$C$28:$CF$274,11,)),"",VLOOKUP(J66,'陸上２（参加者名簿）'!$C$28:$CF$274,11,))</f>
        <v>0</v>
      </c>
      <c r="Z66" s="38" t="s">
        <v>188</v>
      </c>
      <c r="AA66" s="37">
        <f>IF(ISNA(VLOOKUP(J66,'陸上２（参加者名簿）'!$C$28:$CF$274,18,)),"",VLOOKUP(J66,'陸上２（参加者名簿）'!$C$28:$CF$274,18,))</f>
        <v>0</v>
      </c>
      <c r="AB66" s="37">
        <f t="shared" si="5"/>
        <v>1</v>
      </c>
      <c r="AC66" s="38" t="str">
        <f>IF(ISNA(VLOOKUP(J66,'陸上２（参加者名簿）'!$C$28:$CF$274,25,)),"",VLOOKUP(J66,'陸上２（参加者名簿）'!$C$28:$CF$274,25,))</f>
        <v/>
      </c>
      <c r="AD66" s="1" t="s">
        <v>188</v>
      </c>
      <c r="AE66" s="37" t="str">
        <f>IF(ISNA(VLOOKUP(J66,'陸上２（参加者名簿）'!$C$28:$CF$274,32,)),"",VLOOKUP(J66,'陸上２（参加者名簿）'!$C$28:$CF$274,32,))</f>
        <v/>
      </c>
      <c r="AF66" s="38" t="str">
        <f t="shared" si="6"/>
        <v xml:space="preserve">  </v>
      </c>
      <c r="AG66" s="1">
        <v>60</v>
      </c>
      <c r="AH66" t="str">
        <f>CONCATENATE('陸上２（参加者名簿）'!BB227,'陸上２（参加者名簿）'!AW227,'陸上２（参加者名簿）'!BX227)</f>
        <v/>
      </c>
      <c r="AZ66" s="1">
        <v>60</v>
      </c>
      <c r="BA66" t="str">
        <f>CONCATENATE('陸上２（参加者名簿）'!BB227,'陸上２（参加者名簿）'!BR227,'陸上２（参加者名簿）'!AW227)</f>
        <v/>
      </c>
      <c r="BK66">
        <v>60</v>
      </c>
      <c r="BL66" t="str">
        <f>CONCATENATE('陸上２（参加者名簿）'!BB227,'陸上２（参加者名簿）'!AW227,'陸上２（参加者名簿）'!BF227)</f>
        <v/>
      </c>
      <c r="CP66">
        <v>60</v>
      </c>
      <c r="CQ66" t="str">
        <f>CONCATENATE('陸上２（参加者名簿）'!BB227,'陸上２（参加者名簿）'!AW227,'陸上２（参加者名簿）'!BF227)</f>
        <v/>
      </c>
      <c r="CR66" t="str">
        <f>CONCATENATE('陸上２（参加者名簿）'!BB227,'陸上２（参加者名簿）'!AW227,'陸上２（参加者名簿）'!BR227)</f>
        <v/>
      </c>
      <c r="CY66">
        <v>60</v>
      </c>
      <c r="CZ66" t="str">
        <f>CONCATENATE('陸上２（参加者名簿）'!BB227,'陸上２（参加者名簿）'!AW227)</f>
        <v/>
      </c>
    </row>
    <row r="67" spans="10:105">
      <c r="J67" s="1">
        <f t="shared" si="2"/>
        <v>61</v>
      </c>
      <c r="K67" s="1" t="str">
        <f>IF(ISNA(VLOOKUP(J67,'陸上２（参加者名簿）'!$C$28:$CF$274,5,)),"",VLOOKUP(J67,'陸上２（参加者名簿）'!$C$28:$CF$274,5,))</f>
        <v/>
      </c>
      <c r="L67" s="37" t="str">
        <f t="shared" si="23"/>
        <v>0  0</v>
      </c>
      <c r="M67" s="38" t="str">
        <f t="shared" si="3"/>
        <v xml:space="preserve">  </v>
      </c>
      <c r="N67" s="37">
        <f>VLOOKUP(J67,'陸上２（参加者名簿）'!$C$28:$CF$274,47)</f>
        <v>0</v>
      </c>
      <c r="O67" s="38" t="str">
        <f>VLOOKUP(J67,'陸上２（参加者名簿）'!$C$28:$CF$274,82,)</f>
        <v/>
      </c>
      <c r="P67" s="37">
        <f>VLOOKUP(J67,'陸上２（参加者名簿）'!$C$28:$CF$274,52,)</f>
        <v>0</v>
      </c>
      <c r="Q67" s="37">
        <f>VLOOKUP(J67,'陸上２（参加者名簿）'!$C$28:$CF$274,74,)</f>
        <v>0</v>
      </c>
      <c r="R67" s="41">
        <f>VLOOKUP(J67,'陸上２（参加者名簿）'!$C$28:$CF$274,50,)</f>
        <v>0</v>
      </c>
      <c r="S67" s="37">
        <f>VLOOKUP(J67,'陸上２（参加者名簿）'!$C$28:$CF$274,56,)</f>
        <v>0</v>
      </c>
      <c r="T67" s="126">
        <f>VLOOKUP(J67,'陸上２（参加者名簿）'!$C$28:$CF$274,61)</f>
        <v>0</v>
      </c>
      <c r="U67" s="37">
        <f>VLOOKUP(J67,'陸上２（参加者名簿）'!$C$28:$CF$274,68,)</f>
        <v>0</v>
      </c>
      <c r="V67" s="37" t="str">
        <f>'陸上２（参加者名簿）'!$CF$19</f>
        <v/>
      </c>
      <c r="W67" s="37" t="str">
        <f>'陸上２（参加者名簿）'!$CF$21</f>
        <v/>
      </c>
      <c r="X67" s="38">
        <f t="shared" si="24"/>
        <v>0</v>
      </c>
      <c r="Y67" s="37">
        <f>IF(ISNA(VLOOKUP(J67,'陸上２（参加者名簿）'!$C$28:$CF$274,11,)),"",VLOOKUP(J67,'陸上２（参加者名簿）'!$C$28:$CF$274,11,))</f>
        <v>0</v>
      </c>
      <c r="Z67" s="38" t="s">
        <v>188</v>
      </c>
      <c r="AA67" s="37">
        <f>IF(ISNA(VLOOKUP(J67,'陸上２（参加者名簿）'!$C$28:$CF$274,18,)),"",VLOOKUP(J67,'陸上２（参加者名簿）'!$C$28:$CF$274,18,))</f>
        <v>0</v>
      </c>
      <c r="AB67" s="37">
        <f t="shared" si="5"/>
        <v>1</v>
      </c>
      <c r="AC67" s="38" t="str">
        <f>IF(ISNA(VLOOKUP(J67,'陸上２（参加者名簿）'!$C$28:$CF$274,25,)),"",VLOOKUP(J67,'陸上２（参加者名簿）'!$C$28:$CF$274,25,))</f>
        <v/>
      </c>
      <c r="AD67" s="1" t="s">
        <v>188</v>
      </c>
      <c r="AE67" s="37" t="str">
        <f>IF(ISNA(VLOOKUP(J67,'陸上２（参加者名簿）'!$C$28:$CF$274,32,)),"",VLOOKUP(J67,'陸上２（参加者名簿）'!$C$28:$CF$274,32,))</f>
        <v/>
      </c>
      <c r="AF67" s="38" t="str">
        <f t="shared" si="6"/>
        <v xml:space="preserve">  </v>
      </c>
      <c r="AG67" s="1">
        <v>61</v>
      </c>
      <c r="AH67" s="1" t="str">
        <f>CONCATENATE('陸上２（参加者名簿）'!BB263,'陸上２（参加者名簿）'!AW263,'陸上２（参加者名簿）'!BX263)</f>
        <v/>
      </c>
      <c r="AZ67" s="1">
        <v>61</v>
      </c>
      <c r="BA67" t="str">
        <f>CONCATENATE('陸上２（参加者名簿）'!BB263,'陸上２（参加者名簿）'!BR263,'陸上２（参加者名簿）'!AW263)</f>
        <v/>
      </c>
      <c r="BK67">
        <v>61</v>
      </c>
      <c r="BL67" t="str">
        <f>CONCATENATE('陸上２（参加者名簿）'!BB263,'陸上２（参加者名簿）'!AW263,'陸上２（参加者名簿）'!BF263)</f>
        <v/>
      </c>
      <c r="CP67">
        <v>61</v>
      </c>
      <c r="CQ67" t="str">
        <f>CONCATENATE('陸上２（参加者名簿）'!BB263,'陸上２（参加者名簿）'!AW263,'陸上２（参加者名簿）'!BF263)</f>
        <v/>
      </c>
      <c r="CR67" t="str">
        <f>CONCATENATE('陸上２（参加者名簿）'!BB263,'陸上２（参加者名簿）'!AW263,'陸上２（参加者名簿）'!BR263)</f>
        <v/>
      </c>
      <c r="CY67">
        <v>61</v>
      </c>
      <c r="CZ67" t="str">
        <f>CONCATENATE('陸上２（参加者名簿）'!BB263,'陸上２（参加者名簿）'!AW263)</f>
        <v/>
      </c>
    </row>
    <row r="68" spans="10:105">
      <c r="J68" s="1">
        <f t="shared" si="2"/>
        <v>62</v>
      </c>
      <c r="K68" s="1" t="str">
        <f>IF(ISNA(VLOOKUP(J68,'陸上２（参加者名簿）'!$C$28:$CF$274,5,)),"",VLOOKUP(J68,'陸上２（参加者名簿）'!$C$28:$CF$274,5,))</f>
        <v/>
      </c>
      <c r="L68" s="37" t="str">
        <f t="shared" si="23"/>
        <v>0  0</v>
      </c>
      <c r="M68" s="38" t="str">
        <f t="shared" si="3"/>
        <v xml:space="preserve">  </v>
      </c>
      <c r="N68" s="37">
        <f>VLOOKUP(J68,'陸上２（参加者名簿）'!$C$28:$CF$274,47)</f>
        <v>0</v>
      </c>
      <c r="O68" s="38" t="str">
        <f>VLOOKUP(J68,'陸上２（参加者名簿）'!$C$28:$CF$274,82,)</f>
        <v/>
      </c>
      <c r="P68" s="37">
        <f>VLOOKUP(J68,'陸上２（参加者名簿）'!$C$28:$CF$274,52,)</f>
        <v>0</v>
      </c>
      <c r="Q68" s="37">
        <f>VLOOKUP(J68,'陸上２（参加者名簿）'!$C$28:$CF$274,74,)</f>
        <v>0</v>
      </c>
      <c r="R68" s="41">
        <f>VLOOKUP(J68,'陸上２（参加者名簿）'!$C$28:$CF$274,50,)</f>
        <v>0</v>
      </c>
      <c r="S68" s="37">
        <f>VLOOKUP(J68,'陸上２（参加者名簿）'!$C$28:$CF$274,56,)</f>
        <v>0</v>
      </c>
      <c r="T68" s="126">
        <f>VLOOKUP(J68,'陸上２（参加者名簿）'!$C$28:$CF$274,61)</f>
        <v>0</v>
      </c>
      <c r="U68" s="37">
        <f>VLOOKUP(J68,'陸上２（参加者名簿）'!$C$28:$CF$274,68,)</f>
        <v>0</v>
      </c>
      <c r="V68" s="37" t="str">
        <f>'陸上２（参加者名簿）'!$CF$19</f>
        <v/>
      </c>
      <c r="W68" s="37" t="str">
        <f>'陸上２（参加者名簿）'!$CF$21</f>
        <v/>
      </c>
      <c r="X68" s="38">
        <f t="shared" si="24"/>
        <v>0</v>
      </c>
      <c r="Y68" s="37">
        <f>IF(ISNA(VLOOKUP(J68,'陸上２（参加者名簿）'!$C$28:$CF$274,11,)),"",VLOOKUP(J68,'陸上２（参加者名簿）'!$C$28:$CF$274,11,))</f>
        <v>0</v>
      </c>
      <c r="Z68" s="38" t="s">
        <v>188</v>
      </c>
      <c r="AA68" s="37">
        <f>IF(ISNA(VLOOKUP(J68,'陸上２（参加者名簿）'!$C$28:$CF$274,18,)),"",VLOOKUP(J68,'陸上２（参加者名簿）'!$C$28:$CF$274,18,))</f>
        <v>0</v>
      </c>
      <c r="AB68" s="37">
        <f t="shared" si="5"/>
        <v>1</v>
      </c>
      <c r="AC68" s="38" t="str">
        <f>IF(ISNA(VLOOKUP(J68,'陸上２（参加者名簿）'!$C$28:$CF$274,25,)),"",VLOOKUP(J68,'陸上２（参加者名簿）'!$C$28:$CF$274,25,))</f>
        <v/>
      </c>
      <c r="AD68" s="1" t="s">
        <v>188</v>
      </c>
      <c r="AE68" s="37" t="str">
        <f>IF(ISNA(VLOOKUP(J68,'陸上２（参加者名簿）'!$C$28:$CF$274,32,)),"",VLOOKUP(J68,'陸上２（参加者名簿）'!$C$28:$CF$274,32,))</f>
        <v/>
      </c>
      <c r="AF68" s="38" t="str">
        <f t="shared" si="6"/>
        <v xml:space="preserve">  </v>
      </c>
      <c r="AG68" s="1">
        <v>62</v>
      </c>
      <c r="AH68" s="1" t="str">
        <f>CONCATENATE('陸上２（参加者名簿）'!BB264,'陸上２（参加者名簿）'!AW264,'陸上２（参加者名簿）'!BX264)</f>
        <v/>
      </c>
      <c r="AZ68" s="1">
        <v>62</v>
      </c>
      <c r="BA68" t="str">
        <f>CONCATENATE('陸上２（参加者名簿）'!BB264,'陸上２（参加者名簿）'!BR264,'陸上２（参加者名簿）'!AW264)</f>
        <v/>
      </c>
      <c r="BK68">
        <v>62</v>
      </c>
      <c r="BL68" t="str">
        <f>CONCATENATE('陸上２（参加者名簿）'!BB264,'陸上２（参加者名簿）'!AW264,'陸上２（参加者名簿）'!BF264)</f>
        <v/>
      </c>
      <c r="CP68">
        <v>62</v>
      </c>
      <c r="CQ68" t="str">
        <f>CONCATENATE('陸上２（参加者名簿）'!BB264,'陸上２（参加者名簿）'!AW264,'陸上２（参加者名簿）'!BF264)</f>
        <v/>
      </c>
      <c r="CR68" t="str">
        <f>CONCATENATE('陸上２（参加者名簿）'!BB264,'陸上２（参加者名簿）'!AW264,'陸上２（参加者名簿）'!BR264)</f>
        <v/>
      </c>
      <c r="CY68">
        <v>62</v>
      </c>
      <c r="CZ68" t="str">
        <f>CONCATENATE('陸上２（参加者名簿）'!BB264,'陸上２（参加者名簿）'!AW264)</f>
        <v/>
      </c>
    </row>
    <row r="69" spans="10:105">
      <c r="J69" s="1">
        <f t="shared" si="2"/>
        <v>63</v>
      </c>
      <c r="K69" s="1" t="str">
        <f>IF(ISNA(VLOOKUP(J69,'陸上２（参加者名簿）'!$C$28:$CF$274,5,)),"",VLOOKUP(J69,'陸上２（参加者名簿）'!$C$28:$CF$274,5,))</f>
        <v/>
      </c>
      <c r="L69" s="37" t="str">
        <f t="shared" si="23"/>
        <v>0  0</v>
      </c>
      <c r="M69" s="38" t="str">
        <f t="shared" si="3"/>
        <v xml:space="preserve">  </v>
      </c>
      <c r="N69" s="37">
        <f>VLOOKUP(J69,'陸上２（参加者名簿）'!$C$28:$CF$274,47)</f>
        <v>0</v>
      </c>
      <c r="O69" s="38" t="str">
        <f>VLOOKUP(J69,'陸上２（参加者名簿）'!$C$28:$CF$274,82,)</f>
        <v/>
      </c>
      <c r="P69" s="37">
        <f>VLOOKUP(J69,'陸上２（参加者名簿）'!$C$28:$CF$274,52,)</f>
        <v>0</v>
      </c>
      <c r="Q69" s="37">
        <f>VLOOKUP(J69,'陸上２（参加者名簿）'!$C$28:$CF$274,74,)</f>
        <v>0</v>
      </c>
      <c r="R69" s="41">
        <f>VLOOKUP(J69,'陸上２（参加者名簿）'!$C$28:$CF$274,50,)</f>
        <v>0</v>
      </c>
      <c r="S69" s="37">
        <f>VLOOKUP(J69,'陸上２（参加者名簿）'!$C$28:$CF$274,56,)</f>
        <v>0</v>
      </c>
      <c r="T69" s="126">
        <f>VLOOKUP(J69,'陸上２（参加者名簿）'!$C$28:$CF$274,61)</f>
        <v>0</v>
      </c>
      <c r="U69" s="37">
        <f>VLOOKUP(J69,'陸上２（参加者名簿）'!$C$28:$CF$274,68,)</f>
        <v>0</v>
      </c>
      <c r="V69" s="37" t="str">
        <f>'陸上２（参加者名簿）'!$CF$19</f>
        <v/>
      </c>
      <c r="W69" s="37" t="str">
        <f>'陸上２（参加者名簿）'!$CF$21</f>
        <v/>
      </c>
      <c r="X69" s="38">
        <f t="shared" si="24"/>
        <v>0</v>
      </c>
      <c r="Y69" s="37">
        <f>IF(ISNA(VLOOKUP(J69,'陸上２（参加者名簿）'!$C$28:$CF$274,11,)),"",VLOOKUP(J69,'陸上２（参加者名簿）'!$C$28:$CF$274,11,))</f>
        <v>0</v>
      </c>
      <c r="Z69" s="38" t="s">
        <v>188</v>
      </c>
      <c r="AA69" s="37">
        <f>IF(ISNA(VLOOKUP(J69,'陸上２（参加者名簿）'!$C$28:$CF$274,18,)),"",VLOOKUP(J69,'陸上２（参加者名簿）'!$C$28:$CF$274,18,))</f>
        <v>0</v>
      </c>
      <c r="AB69" s="37">
        <f t="shared" si="5"/>
        <v>1</v>
      </c>
      <c r="AC69" s="38" t="str">
        <f>IF(ISNA(VLOOKUP(J69,'陸上２（参加者名簿）'!$C$28:$CF$274,25,)),"",VLOOKUP(J69,'陸上２（参加者名簿）'!$C$28:$CF$274,25,))</f>
        <v/>
      </c>
      <c r="AD69" s="1" t="s">
        <v>188</v>
      </c>
      <c r="AE69" s="37" t="str">
        <f>IF(ISNA(VLOOKUP(J69,'陸上２（参加者名簿）'!$C$28:$CF$274,32,)),"",VLOOKUP(J69,'陸上２（参加者名簿）'!$C$28:$CF$274,32,))</f>
        <v/>
      </c>
      <c r="AF69" s="38" t="str">
        <f t="shared" si="6"/>
        <v xml:space="preserve">  </v>
      </c>
      <c r="AG69" s="1">
        <v>63</v>
      </c>
      <c r="AH69" s="1" t="str">
        <f>CONCATENATE('陸上２（参加者名簿）'!BB265,'陸上２（参加者名簿）'!AW265,'陸上２（参加者名簿）'!BX265)</f>
        <v/>
      </c>
      <c r="AZ69" s="1">
        <v>63</v>
      </c>
      <c r="BA69" t="str">
        <f>CONCATENATE('陸上２（参加者名簿）'!BB265,'陸上２（参加者名簿）'!BR265,'陸上２（参加者名簿）'!AW265)</f>
        <v/>
      </c>
      <c r="BK69">
        <v>63</v>
      </c>
      <c r="BL69" t="str">
        <f>CONCATENATE('陸上２（参加者名簿）'!BB265,'陸上２（参加者名簿）'!AW265,'陸上２（参加者名簿）'!BF265)</f>
        <v/>
      </c>
      <c r="CP69">
        <v>63</v>
      </c>
      <c r="CQ69" t="str">
        <f>CONCATENATE('陸上２（参加者名簿）'!BB265,'陸上２（参加者名簿）'!AW265,'陸上２（参加者名簿）'!BF265)</f>
        <v/>
      </c>
      <c r="CR69" t="str">
        <f>CONCATENATE('陸上２（参加者名簿）'!BB265,'陸上２（参加者名簿）'!AW265,'陸上２（参加者名簿）'!BR265)</f>
        <v/>
      </c>
      <c r="CY69">
        <v>63</v>
      </c>
      <c r="CZ69" t="str">
        <f>CONCATENATE('陸上２（参加者名簿）'!BB265,'陸上２（参加者名簿）'!AW265)</f>
        <v/>
      </c>
    </row>
    <row r="70" spans="10:105">
      <c r="J70" s="1">
        <f t="shared" si="2"/>
        <v>64</v>
      </c>
      <c r="K70" s="1" t="str">
        <f>IF(ISNA(VLOOKUP(J70,'陸上２（参加者名簿）'!$C$28:$CF$274,5,)),"",VLOOKUP(J70,'陸上２（参加者名簿）'!$C$28:$CF$274,5,))</f>
        <v/>
      </c>
      <c r="L70" s="37" t="str">
        <f t="shared" si="23"/>
        <v>0  0</v>
      </c>
      <c r="M70" s="38" t="str">
        <f t="shared" si="3"/>
        <v xml:space="preserve">  </v>
      </c>
      <c r="N70" s="37">
        <f>VLOOKUP(J70,'陸上２（参加者名簿）'!$C$28:$CF$274,47)</f>
        <v>0</v>
      </c>
      <c r="O70" s="38" t="str">
        <f>VLOOKUP(J70,'陸上２（参加者名簿）'!$C$28:$CF$274,82,)</f>
        <v/>
      </c>
      <c r="P70" s="37">
        <f>VLOOKUP(J70,'陸上２（参加者名簿）'!$C$28:$CF$274,52,)</f>
        <v>0</v>
      </c>
      <c r="Q70" s="37">
        <f>VLOOKUP(J70,'陸上２（参加者名簿）'!$C$28:$CF$274,74,)</f>
        <v>0</v>
      </c>
      <c r="R70" s="41">
        <f>VLOOKUP(J70,'陸上２（参加者名簿）'!$C$28:$CF$274,50,)</f>
        <v>0</v>
      </c>
      <c r="S70" s="37">
        <f>VLOOKUP(J70,'陸上２（参加者名簿）'!$C$28:$CF$274,56,)</f>
        <v>0</v>
      </c>
      <c r="T70" s="126">
        <f>VLOOKUP(J70,'陸上２（参加者名簿）'!$C$28:$CF$274,61)</f>
        <v>0</v>
      </c>
      <c r="U70" s="37">
        <f>VLOOKUP(J70,'陸上２（参加者名簿）'!$C$28:$CF$274,68,)</f>
        <v>0</v>
      </c>
      <c r="V70" s="37" t="str">
        <f>'陸上２（参加者名簿）'!$CF$19</f>
        <v/>
      </c>
      <c r="W70" s="37" t="str">
        <f>'陸上２（参加者名簿）'!$CF$21</f>
        <v/>
      </c>
      <c r="X70" s="38">
        <f t="shared" si="24"/>
        <v>0</v>
      </c>
      <c r="Y70" s="37">
        <f>IF(ISNA(VLOOKUP(J70,'陸上２（参加者名簿）'!$C$28:$CF$274,11,)),"",VLOOKUP(J70,'陸上２（参加者名簿）'!$C$28:$CF$274,11,))</f>
        <v>0</v>
      </c>
      <c r="Z70" s="38" t="s">
        <v>188</v>
      </c>
      <c r="AA70" s="37">
        <f>IF(ISNA(VLOOKUP(J70,'陸上２（参加者名簿）'!$C$28:$CF$274,18,)),"",VLOOKUP(J70,'陸上２（参加者名簿）'!$C$28:$CF$274,18,))</f>
        <v>0</v>
      </c>
      <c r="AB70" s="37">
        <f t="shared" si="5"/>
        <v>1</v>
      </c>
      <c r="AC70" s="38" t="str">
        <f>IF(ISNA(VLOOKUP(J70,'陸上２（参加者名簿）'!$C$28:$CF$274,25,)),"",VLOOKUP(J70,'陸上２（参加者名簿）'!$C$28:$CF$274,25,))</f>
        <v/>
      </c>
      <c r="AD70" s="1" t="s">
        <v>188</v>
      </c>
      <c r="AE70" s="37" t="str">
        <f>IF(ISNA(VLOOKUP(J70,'陸上２（参加者名簿）'!$C$28:$CF$274,32,)),"",VLOOKUP(J70,'陸上２（参加者名簿）'!$C$28:$CF$274,32,))</f>
        <v/>
      </c>
      <c r="AF70" s="38" t="str">
        <f t="shared" si="6"/>
        <v xml:space="preserve">  </v>
      </c>
      <c r="AG70" s="1">
        <v>64</v>
      </c>
      <c r="AH70" s="1" t="str">
        <f>CONCATENATE('陸上２（参加者名簿）'!BB266,'陸上２（参加者名簿）'!AW266,'陸上２（参加者名簿）'!BX266)</f>
        <v/>
      </c>
      <c r="AZ70" s="1">
        <v>64</v>
      </c>
      <c r="BA70" t="str">
        <f>CONCATENATE('陸上２（参加者名簿）'!BB266,'陸上２（参加者名簿）'!BR266,'陸上２（参加者名簿）'!AW266)</f>
        <v/>
      </c>
      <c r="BK70">
        <v>64</v>
      </c>
      <c r="BL70" t="str">
        <f>CONCATENATE('陸上２（参加者名簿）'!BB266,'陸上２（参加者名簿）'!AW266,'陸上２（参加者名簿）'!BF266)</f>
        <v/>
      </c>
      <c r="CP70">
        <v>64</v>
      </c>
      <c r="CQ70" t="str">
        <f>CONCATENATE('陸上２（参加者名簿）'!BB266,'陸上２（参加者名簿）'!AW266,'陸上２（参加者名簿）'!BF266)</f>
        <v/>
      </c>
      <c r="CR70" t="str">
        <f>CONCATENATE('陸上２（参加者名簿）'!BB266,'陸上２（参加者名簿）'!AW266,'陸上２（参加者名簿）'!BR266)</f>
        <v/>
      </c>
      <c r="CY70">
        <v>64</v>
      </c>
      <c r="CZ70" t="str">
        <f>CONCATENATE('陸上２（参加者名簿）'!BB266,'陸上２（参加者名簿）'!AW266)</f>
        <v/>
      </c>
    </row>
    <row r="71" spans="10:105">
      <c r="J71" s="1">
        <f t="shared" si="2"/>
        <v>65</v>
      </c>
      <c r="K71" s="1" t="str">
        <f>IF(ISNA(VLOOKUP(J71,'陸上２（参加者名簿）'!$C$28:$CF$274,5,)),"",VLOOKUP(J71,'陸上２（参加者名簿）'!$C$28:$CF$274,5,))</f>
        <v/>
      </c>
      <c r="L71" s="37" t="str">
        <f t="shared" si="23"/>
        <v>0  0</v>
      </c>
      <c r="M71" s="38" t="str">
        <f t="shared" si="3"/>
        <v xml:space="preserve">  </v>
      </c>
      <c r="N71" s="37">
        <f>VLOOKUP(J71,'陸上２（参加者名簿）'!$C$28:$CF$274,47)</f>
        <v>0</v>
      </c>
      <c r="O71" s="38" t="str">
        <f>VLOOKUP(J71,'陸上２（参加者名簿）'!$C$28:$CF$274,82,)</f>
        <v/>
      </c>
      <c r="P71" s="37">
        <f>VLOOKUP(J71,'陸上２（参加者名簿）'!$C$28:$CF$274,52,)</f>
        <v>0</v>
      </c>
      <c r="Q71" s="37">
        <f>VLOOKUP(J71,'陸上２（参加者名簿）'!$C$28:$CF$274,74,)</f>
        <v>0</v>
      </c>
      <c r="R71" s="41">
        <f>VLOOKUP(J71,'陸上２（参加者名簿）'!$C$28:$CF$274,50,)</f>
        <v>0</v>
      </c>
      <c r="S71" s="37">
        <f>VLOOKUP(J71,'陸上２（参加者名簿）'!$C$28:$CF$274,56,)</f>
        <v>0</v>
      </c>
      <c r="T71" s="126">
        <f>VLOOKUP(J71,'陸上２（参加者名簿）'!$C$28:$CF$274,61)</f>
        <v>0</v>
      </c>
      <c r="U71" s="37">
        <f>VLOOKUP(J71,'陸上２（参加者名簿）'!$C$28:$CF$274,68,)</f>
        <v>0</v>
      </c>
      <c r="V71" s="37" t="str">
        <f>'陸上２（参加者名簿）'!$CF$19</f>
        <v/>
      </c>
      <c r="W71" s="37" t="str">
        <f>'陸上２（参加者名簿）'!$CF$21</f>
        <v/>
      </c>
      <c r="X71" s="38">
        <f t="shared" si="24"/>
        <v>0</v>
      </c>
      <c r="Y71" s="37">
        <f>IF(ISNA(VLOOKUP(J71,'陸上２（参加者名簿）'!$C$28:$CF$274,11,)),"",VLOOKUP(J71,'陸上２（参加者名簿）'!$C$28:$CF$274,11,))</f>
        <v>0</v>
      </c>
      <c r="Z71" s="38" t="s">
        <v>188</v>
      </c>
      <c r="AA71" s="37">
        <f>IF(ISNA(VLOOKUP(J71,'陸上２（参加者名簿）'!$C$28:$CF$274,18,)),"",VLOOKUP(J71,'陸上２（参加者名簿）'!$C$28:$CF$274,18,))</f>
        <v>0</v>
      </c>
      <c r="AB71" s="37">
        <f t="shared" si="5"/>
        <v>1</v>
      </c>
      <c r="AC71" s="38" t="str">
        <f>IF(ISNA(VLOOKUP(J71,'陸上２（参加者名簿）'!$C$28:$CF$274,25,)),"",VLOOKUP(J71,'陸上２（参加者名簿）'!$C$28:$CF$274,25,))</f>
        <v/>
      </c>
      <c r="AD71" s="1" t="s">
        <v>188</v>
      </c>
      <c r="AE71" s="37" t="str">
        <f>IF(ISNA(VLOOKUP(J71,'陸上２（参加者名簿）'!$C$28:$CF$274,32,)),"",VLOOKUP(J71,'陸上２（参加者名簿）'!$C$28:$CF$274,32,))</f>
        <v/>
      </c>
      <c r="AF71" s="38" t="str">
        <f t="shared" si="6"/>
        <v xml:space="preserve">  </v>
      </c>
      <c r="AG71" s="1">
        <v>65</v>
      </c>
      <c r="AH71" s="1" t="str">
        <f>CONCATENATE('陸上２（参加者名簿）'!BB267,'陸上２（参加者名簿）'!AW267,'陸上２（参加者名簿）'!BX267)</f>
        <v/>
      </c>
      <c r="AZ71" s="1">
        <v>65</v>
      </c>
      <c r="BA71" t="str">
        <f>CONCATENATE('陸上２（参加者名簿）'!BB267,'陸上２（参加者名簿）'!BR267,'陸上２（参加者名簿）'!AW267)</f>
        <v/>
      </c>
      <c r="BK71">
        <v>65</v>
      </c>
      <c r="BL71" t="str">
        <f>CONCATENATE('陸上２（参加者名簿）'!BB267,'陸上２（参加者名簿）'!AW267,'陸上２（参加者名簿）'!BF267)</f>
        <v/>
      </c>
      <c r="CP71">
        <v>65</v>
      </c>
      <c r="CQ71" t="str">
        <f>CONCATENATE('陸上２（参加者名簿）'!BB267,'陸上２（参加者名簿）'!AW267,'陸上２（参加者名簿）'!BF267)</f>
        <v/>
      </c>
      <c r="CR71" t="str">
        <f>CONCATENATE('陸上２（参加者名簿）'!BB267,'陸上２（参加者名簿）'!AW267,'陸上２（参加者名簿）'!BR267)</f>
        <v/>
      </c>
      <c r="CY71">
        <v>65</v>
      </c>
      <c r="CZ71" t="str">
        <f>CONCATENATE('陸上２（参加者名簿）'!BB267,'陸上２（参加者名簿）'!AW267)</f>
        <v/>
      </c>
    </row>
    <row r="72" spans="10:105">
      <c r="J72" s="1">
        <f t="shared" ref="J72:J78" si="25">ROW(J72)-6</f>
        <v>66</v>
      </c>
      <c r="K72" s="1" t="str">
        <f>IF(ISNA(VLOOKUP(J72,'陸上２（参加者名簿）'!$C$28:$CF$274,5,)),"",VLOOKUP(J72,'陸上２（参加者名簿）'!$C$28:$CF$274,5,))</f>
        <v/>
      </c>
      <c r="L72" s="37" t="str">
        <f t="shared" si="23"/>
        <v>0  0</v>
      </c>
      <c r="M72" s="38" t="str">
        <f t="shared" ref="M72:M78" si="26">ASC(AF72)</f>
        <v xml:space="preserve">  </v>
      </c>
      <c r="N72" s="37">
        <f>VLOOKUP(J72,'陸上２（参加者名簿）'!$C$28:$CF$274,47)</f>
        <v>0</v>
      </c>
      <c r="O72" s="38" t="str">
        <f>VLOOKUP(J72,'陸上２（参加者名簿）'!$C$28:$CF$274,82,)</f>
        <v/>
      </c>
      <c r="P72" s="37">
        <f>VLOOKUP(J72,'陸上２（参加者名簿）'!$C$28:$CF$274,52,)</f>
        <v>0</v>
      </c>
      <c r="Q72" s="37">
        <f>VLOOKUP(J72,'陸上２（参加者名簿）'!$C$28:$CF$274,74,)</f>
        <v>0</v>
      </c>
      <c r="R72" s="41">
        <f>VLOOKUP(J72,'陸上２（参加者名簿）'!$C$28:$CF$274,50,)</f>
        <v>0</v>
      </c>
      <c r="S72" s="37">
        <f>VLOOKUP(J72,'陸上２（参加者名簿）'!$C$28:$CF$274,56,)</f>
        <v>0</v>
      </c>
      <c r="T72" s="126">
        <f>VLOOKUP(J72,'陸上２（参加者名簿）'!$C$28:$CF$274,61)</f>
        <v>0</v>
      </c>
      <c r="U72" s="37">
        <f>VLOOKUP(J72,'陸上２（参加者名簿）'!$C$28:$CF$274,68,)</f>
        <v>0</v>
      </c>
      <c r="V72" s="37" t="str">
        <f>'陸上２（参加者名簿）'!$CF$19</f>
        <v/>
      </c>
      <c r="W72" s="37" t="str">
        <f>'陸上２（参加者名簿）'!$CF$21</f>
        <v/>
      </c>
      <c r="X72" s="38">
        <f t="shared" si="24"/>
        <v>0</v>
      </c>
      <c r="Y72" s="37">
        <f>IF(ISNA(VLOOKUP(J72,'陸上２（参加者名簿）'!$C$28:$CF$274,11,)),"",VLOOKUP(J72,'陸上２（参加者名簿）'!$C$28:$CF$274,11,))</f>
        <v>0</v>
      </c>
      <c r="Z72" s="38" t="s">
        <v>188</v>
      </c>
      <c r="AA72" s="37">
        <f>IF(ISNA(VLOOKUP(J72,'陸上２（参加者名簿）'!$C$28:$CF$274,18,)),"",VLOOKUP(J72,'陸上２（参加者名簿）'!$C$28:$CF$274,18,))</f>
        <v>0</v>
      </c>
      <c r="AB72" s="37">
        <f t="shared" ref="AB72:AB78" si="27">COUNT(Y72)</f>
        <v>1</v>
      </c>
      <c r="AC72" s="38" t="str">
        <f>IF(ISNA(VLOOKUP(J72,'陸上２（参加者名簿）'!$C$28:$CF$274,25,)),"",VLOOKUP(J72,'陸上２（参加者名簿）'!$C$28:$CF$274,25,))</f>
        <v/>
      </c>
      <c r="AD72" s="1" t="s">
        <v>188</v>
      </c>
      <c r="AE72" s="37" t="str">
        <f>IF(ISNA(VLOOKUP(J72,'陸上２（参加者名簿）'!$C$28:$CF$274,32,)),"",VLOOKUP(J72,'陸上２（参加者名簿）'!$C$28:$CF$274,32,))</f>
        <v/>
      </c>
      <c r="AF72" s="38" t="str">
        <f t="shared" ref="AF72:AF78" si="28">CONCATENATE(AC72,AD72,AE72)</f>
        <v xml:space="preserve">  </v>
      </c>
      <c r="AG72" s="1">
        <v>66</v>
      </c>
      <c r="AH72" s="1" t="str">
        <f>CONCATENATE('陸上２（参加者名簿）'!BB268,'陸上２（参加者名簿）'!AW268,'陸上２（参加者名簿）'!BX268)</f>
        <v/>
      </c>
      <c r="AZ72" s="1">
        <v>66</v>
      </c>
      <c r="BA72" t="str">
        <f>CONCATENATE('陸上２（参加者名簿）'!BB268,'陸上２（参加者名簿）'!BR268,'陸上２（参加者名簿）'!AW268)</f>
        <v/>
      </c>
      <c r="BK72">
        <v>66</v>
      </c>
      <c r="BL72" t="str">
        <f>CONCATENATE('陸上２（参加者名簿）'!BB268,'陸上２（参加者名簿）'!AW268,'陸上２（参加者名簿）'!BF268)</f>
        <v/>
      </c>
      <c r="CP72">
        <v>66</v>
      </c>
      <c r="CQ72" t="str">
        <f>CONCATENATE('陸上２（参加者名簿）'!BB268,'陸上２（参加者名簿）'!AW268,'陸上２（参加者名簿）'!BF268)</f>
        <v/>
      </c>
      <c r="CR72" t="str">
        <f>CONCATENATE('陸上２（参加者名簿）'!BB268,'陸上２（参加者名簿）'!AW268,'陸上２（参加者名簿）'!BR268)</f>
        <v/>
      </c>
      <c r="CY72">
        <v>66</v>
      </c>
      <c r="CZ72" t="str">
        <f>CONCATENATE('陸上２（参加者名簿）'!BB268,'陸上２（参加者名簿）'!AW268)</f>
        <v/>
      </c>
    </row>
    <row r="73" spans="10:105">
      <c r="J73" s="1">
        <f t="shared" si="25"/>
        <v>67</v>
      </c>
      <c r="K73" s="1" t="str">
        <f>IF(ISNA(VLOOKUP(J73,'陸上２（参加者名簿）'!$C$28:$CF$274,5,)),"",VLOOKUP(J73,'陸上２（参加者名簿）'!$C$28:$CF$274,5,))</f>
        <v/>
      </c>
      <c r="L73" s="37" t="str">
        <f t="shared" ref="L73:L78" si="29">CONCATENATE(Y73,Z73,AA73)</f>
        <v>0  0</v>
      </c>
      <c r="M73" s="38" t="str">
        <f t="shared" si="26"/>
        <v xml:space="preserve">  </v>
      </c>
      <c r="N73" s="37">
        <f>VLOOKUP(J73,'陸上２（参加者名簿）'!$C$28:$CF$274,47)</f>
        <v>0</v>
      </c>
      <c r="O73" s="38" t="str">
        <f>VLOOKUP(J73,'陸上２（参加者名簿）'!$C$28:$CF$274,82,)</f>
        <v/>
      </c>
      <c r="P73" s="37">
        <f>VLOOKUP(J73,'陸上２（参加者名簿）'!$C$28:$CF$274,52,)</f>
        <v>0</v>
      </c>
      <c r="Q73" s="37">
        <f>VLOOKUP(J73,'陸上２（参加者名簿）'!$C$28:$CF$274,74,)</f>
        <v>0</v>
      </c>
      <c r="R73" s="41">
        <f>VLOOKUP(J73,'陸上２（参加者名簿）'!$C$28:$CF$274,50,)</f>
        <v>0</v>
      </c>
      <c r="S73" s="37">
        <f>VLOOKUP(J73,'陸上２（参加者名簿）'!$C$28:$CF$274,56,)</f>
        <v>0</v>
      </c>
      <c r="T73" s="126">
        <f>VLOOKUP(J73,'陸上２（参加者名簿）'!$C$28:$CF$274,61)</f>
        <v>0</v>
      </c>
      <c r="U73" s="37">
        <f>VLOOKUP(J73,'陸上２（参加者名簿）'!$C$28:$CF$274,68,)</f>
        <v>0</v>
      </c>
      <c r="V73" s="37" t="str">
        <f>'陸上２（参加者名簿）'!$CF$19</f>
        <v/>
      </c>
      <c r="W73" s="37" t="str">
        <f>'陸上２（参加者名簿）'!$CF$21</f>
        <v/>
      </c>
      <c r="X73" s="38">
        <f t="shared" si="24"/>
        <v>0</v>
      </c>
      <c r="Y73" s="37">
        <f>IF(ISNA(VLOOKUP(J73,'陸上２（参加者名簿）'!$C$28:$CF$274,11,)),"",VLOOKUP(J73,'陸上２（参加者名簿）'!$C$28:$CF$274,11,))</f>
        <v>0</v>
      </c>
      <c r="Z73" s="38" t="s">
        <v>188</v>
      </c>
      <c r="AA73" s="37">
        <f>IF(ISNA(VLOOKUP(J73,'陸上２（参加者名簿）'!$C$28:$CF$274,18,)),"",VLOOKUP(J73,'陸上２（参加者名簿）'!$C$28:$CF$274,18,))</f>
        <v>0</v>
      </c>
      <c r="AB73" s="37">
        <f t="shared" si="27"/>
        <v>1</v>
      </c>
      <c r="AC73" s="38" t="str">
        <f>IF(ISNA(VLOOKUP(J73,'陸上２（参加者名簿）'!$C$28:$CF$274,25,)),"",VLOOKUP(J73,'陸上２（参加者名簿）'!$C$28:$CF$274,25,))</f>
        <v/>
      </c>
      <c r="AD73" s="1" t="s">
        <v>188</v>
      </c>
      <c r="AE73" s="37" t="str">
        <f>IF(ISNA(VLOOKUP(J73,'陸上２（参加者名簿）'!$C$28:$CF$274,32,)),"",VLOOKUP(J73,'陸上２（参加者名簿）'!$C$28:$CF$274,32,))</f>
        <v/>
      </c>
      <c r="AF73" s="38" t="str">
        <f t="shared" si="28"/>
        <v xml:space="preserve">  </v>
      </c>
      <c r="AG73" s="1">
        <v>67</v>
      </c>
      <c r="AH73" s="1" t="str">
        <f>CONCATENATE('陸上２（参加者名簿）'!BB269,'陸上２（参加者名簿）'!AW269,'陸上２（参加者名簿）'!BX269)</f>
        <v/>
      </c>
      <c r="AZ73" s="1">
        <v>67</v>
      </c>
      <c r="BA73" t="str">
        <f>CONCATENATE('陸上２（参加者名簿）'!BB269,'陸上２（参加者名簿）'!BR269,'陸上２（参加者名簿）'!AW269)</f>
        <v/>
      </c>
      <c r="BK73">
        <v>67</v>
      </c>
      <c r="BL73" t="str">
        <f>CONCATENATE('陸上２（参加者名簿）'!BB269,'陸上２（参加者名簿）'!AW269,'陸上２（参加者名簿）'!BF269)</f>
        <v/>
      </c>
      <c r="CP73">
        <v>67</v>
      </c>
      <c r="CQ73" t="str">
        <f>CONCATENATE('陸上２（参加者名簿）'!BB269,'陸上２（参加者名簿）'!AW269,'陸上２（参加者名簿）'!BF269)</f>
        <v/>
      </c>
      <c r="CR73" t="str">
        <f>CONCATENATE('陸上２（参加者名簿）'!BB269,'陸上２（参加者名簿）'!AW269,'陸上２（参加者名簿）'!BR269)</f>
        <v/>
      </c>
      <c r="CY73">
        <v>67</v>
      </c>
      <c r="CZ73" t="str">
        <f>CONCATENATE('陸上２（参加者名簿）'!BB269,'陸上２（参加者名簿）'!AW269)</f>
        <v/>
      </c>
    </row>
    <row r="74" spans="10:105">
      <c r="J74" s="1">
        <f t="shared" si="25"/>
        <v>68</v>
      </c>
      <c r="K74" s="1" t="str">
        <f>IF(ISNA(VLOOKUP(J74,'陸上２（参加者名簿）'!$C$28:$CF$274,5,)),"",VLOOKUP(J74,'陸上２（参加者名簿）'!$C$28:$CF$274,5,))</f>
        <v/>
      </c>
      <c r="L74" s="37" t="str">
        <f t="shared" si="29"/>
        <v>0  0</v>
      </c>
      <c r="M74" s="38" t="str">
        <f t="shared" si="26"/>
        <v xml:space="preserve">  </v>
      </c>
      <c r="N74" s="37">
        <f>VLOOKUP(J74,'陸上２（参加者名簿）'!$C$28:$CF$274,47)</f>
        <v>0</v>
      </c>
      <c r="O74" s="38" t="str">
        <f>VLOOKUP(J74,'陸上２（参加者名簿）'!$C$28:$CF$274,82,)</f>
        <v/>
      </c>
      <c r="P74" s="37">
        <f>VLOOKUP(J74,'陸上２（参加者名簿）'!$C$28:$CF$274,52,)</f>
        <v>0</v>
      </c>
      <c r="Q74" s="37">
        <f>VLOOKUP(J74,'陸上２（参加者名簿）'!$C$28:$CF$274,74,)</f>
        <v>0</v>
      </c>
      <c r="R74" s="41">
        <f>VLOOKUP(J74,'陸上２（参加者名簿）'!$C$28:$CF$274,50,)</f>
        <v>0</v>
      </c>
      <c r="S74" s="37">
        <f>VLOOKUP(J74,'陸上２（参加者名簿）'!$C$28:$CF$274,56,)</f>
        <v>0</v>
      </c>
      <c r="T74" s="126">
        <f>VLOOKUP(J74,'陸上２（参加者名簿）'!$C$28:$CF$274,61)</f>
        <v>0</v>
      </c>
      <c r="U74" s="37">
        <f>VLOOKUP(J74,'陸上２（参加者名簿）'!$C$28:$CF$274,68,)</f>
        <v>0</v>
      </c>
      <c r="V74" s="37" t="str">
        <f>'陸上２（参加者名簿）'!$CF$19</f>
        <v/>
      </c>
      <c r="W74" s="37" t="str">
        <f>'陸上２（参加者名簿）'!$CF$21</f>
        <v/>
      </c>
      <c r="X74" s="38">
        <f t="shared" si="24"/>
        <v>0</v>
      </c>
      <c r="Y74" s="37">
        <f>IF(ISNA(VLOOKUP(J74,'陸上２（参加者名簿）'!$C$28:$CF$274,11,)),"",VLOOKUP(J74,'陸上２（参加者名簿）'!$C$28:$CF$274,11,))</f>
        <v>0</v>
      </c>
      <c r="Z74" s="38" t="s">
        <v>188</v>
      </c>
      <c r="AA74" s="37">
        <f>IF(ISNA(VLOOKUP(J74,'陸上２（参加者名簿）'!$C$28:$CF$274,18,)),"",VLOOKUP(J74,'陸上２（参加者名簿）'!$C$28:$CF$274,18,))</f>
        <v>0</v>
      </c>
      <c r="AB74" s="37">
        <f t="shared" si="27"/>
        <v>1</v>
      </c>
      <c r="AC74" s="38" t="str">
        <f>IF(ISNA(VLOOKUP(J74,'陸上２（参加者名簿）'!$C$28:$CF$274,25,)),"",VLOOKUP(J74,'陸上２（参加者名簿）'!$C$28:$CF$274,25,))</f>
        <v/>
      </c>
      <c r="AD74" s="1" t="s">
        <v>188</v>
      </c>
      <c r="AE74" s="37" t="str">
        <f>IF(ISNA(VLOOKUP(J74,'陸上２（参加者名簿）'!$C$28:$CF$274,32,)),"",VLOOKUP(J74,'陸上２（参加者名簿）'!$C$28:$CF$274,32,))</f>
        <v/>
      </c>
      <c r="AF74" s="38" t="str">
        <f t="shared" si="28"/>
        <v xml:space="preserve">  </v>
      </c>
      <c r="AG74" s="1">
        <v>68</v>
      </c>
      <c r="AH74" s="1" t="str">
        <f>CONCATENATE('陸上２（参加者名簿）'!BB270,'陸上２（参加者名簿）'!AW270,'陸上２（参加者名簿）'!BX270)</f>
        <v/>
      </c>
      <c r="AZ74" s="1">
        <v>68</v>
      </c>
      <c r="BA74" t="str">
        <f>CONCATENATE('陸上２（参加者名簿）'!BB270,'陸上２（参加者名簿）'!BR270,'陸上２（参加者名簿）'!AW270)</f>
        <v/>
      </c>
      <c r="BK74">
        <v>68</v>
      </c>
      <c r="BL74" t="str">
        <f>CONCATENATE('陸上２（参加者名簿）'!BB270,'陸上２（参加者名簿）'!AW270,'陸上２（参加者名簿）'!BF270)</f>
        <v/>
      </c>
      <c r="CP74">
        <v>68</v>
      </c>
      <c r="CQ74" t="str">
        <f>CONCATENATE('陸上２（参加者名簿）'!BB270,'陸上２（参加者名簿）'!AW270,'陸上２（参加者名簿）'!BF270)</f>
        <v/>
      </c>
      <c r="CR74" t="str">
        <f>CONCATENATE('陸上２（参加者名簿）'!BB270,'陸上２（参加者名簿）'!AW270,'陸上２（参加者名簿）'!BR270)</f>
        <v/>
      </c>
      <c r="CY74">
        <v>68</v>
      </c>
      <c r="CZ74" t="str">
        <f>CONCATENATE('陸上２（参加者名簿）'!BB270,'陸上２（参加者名簿）'!AW270)</f>
        <v/>
      </c>
    </row>
    <row r="75" spans="10:105">
      <c r="J75" s="1">
        <f t="shared" si="25"/>
        <v>69</v>
      </c>
      <c r="K75" s="1" t="str">
        <f>IF(ISNA(VLOOKUP(J75,'陸上２（参加者名簿）'!$C$28:$CF$274,5,)),"",VLOOKUP(J75,'陸上２（参加者名簿）'!$C$28:$CF$274,5,))</f>
        <v/>
      </c>
      <c r="L75" s="37" t="str">
        <f t="shared" si="29"/>
        <v>0  0</v>
      </c>
      <c r="M75" s="38" t="str">
        <f t="shared" si="26"/>
        <v xml:space="preserve">  </v>
      </c>
      <c r="N75" s="37">
        <f>VLOOKUP(J75,'陸上２（参加者名簿）'!$C$28:$CF$274,47)</f>
        <v>0</v>
      </c>
      <c r="O75" s="38" t="str">
        <f>VLOOKUP(J75,'陸上２（参加者名簿）'!$C$28:$CF$274,82,)</f>
        <v/>
      </c>
      <c r="P75" s="37">
        <f>VLOOKUP(J75,'陸上２（参加者名簿）'!$C$28:$CF$274,52,)</f>
        <v>0</v>
      </c>
      <c r="Q75" s="37">
        <f>VLOOKUP(J75,'陸上２（参加者名簿）'!$C$28:$CF$274,74,)</f>
        <v>0</v>
      </c>
      <c r="R75" s="41">
        <f>VLOOKUP(J75,'陸上２（参加者名簿）'!$C$28:$CF$274,50,)</f>
        <v>0</v>
      </c>
      <c r="S75" s="37">
        <f>VLOOKUP(J75,'陸上２（参加者名簿）'!$C$28:$CF$274,56,)</f>
        <v>0</v>
      </c>
      <c r="T75" s="126">
        <f>VLOOKUP(J75,'陸上２（参加者名簿）'!$C$28:$CF$274,61)</f>
        <v>0</v>
      </c>
      <c r="U75" s="37">
        <f>VLOOKUP(J75,'陸上２（参加者名簿）'!$C$28:$CF$274,68,)</f>
        <v>0</v>
      </c>
      <c r="V75" s="37" t="str">
        <f>'陸上２（参加者名簿）'!$CF$19</f>
        <v/>
      </c>
      <c r="W75" s="37" t="str">
        <f>'陸上２（参加者名簿）'!$CF$21</f>
        <v/>
      </c>
      <c r="X75" s="38">
        <f t="shared" si="24"/>
        <v>0</v>
      </c>
      <c r="Y75" s="37">
        <f>IF(ISNA(VLOOKUP(J75,'陸上２（参加者名簿）'!$C$28:$CF$274,11,)),"",VLOOKUP(J75,'陸上２（参加者名簿）'!$C$28:$CF$274,11,))</f>
        <v>0</v>
      </c>
      <c r="Z75" s="38" t="s">
        <v>188</v>
      </c>
      <c r="AA75" s="37">
        <f>IF(ISNA(VLOOKUP(J75,'陸上２（参加者名簿）'!$C$28:$CF$274,18,)),"",VLOOKUP(J75,'陸上２（参加者名簿）'!$C$28:$CF$274,18,))</f>
        <v>0</v>
      </c>
      <c r="AB75" s="37">
        <f t="shared" si="27"/>
        <v>1</v>
      </c>
      <c r="AC75" s="38" t="str">
        <f>IF(ISNA(VLOOKUP(J75,'陸上２（参加者名簿）'!$C$28:$CF$274,25,)),"",VLOOKUP(J75,'陸上２（参加者名簿）'!$C$28:$CF$274,25,))</f>
        <v/>
      </c>
      <c r="AD75" s="1" t="s">
        <v>188</v>
      </c>
      <c r="AE75" s="37" t="str">
        <f>IF(ISNA(VLOOKUP(J75,'陸上２（参加者名簿）'!$C$28:$CF$274,32,)),"",VLOOKUP(J75,'陸上２（参加者名簿）'!$C$28:$CF$274,32,))</f>
        <v/>
      </c>
      <c r="AF75" s="38" t="str">
        <f t="shared" si="28"/>
        <v xml:space="preserve">  </v>
      </c>
      <c r="AG75" s="1">
        <v>69</v>
      </c>
      <c r="AH75" s="1" t="str">
        <f>CONCATENATE('陸上２（参加者名簿）'!BB271,'陸上２（参加者名簿）'!AW271,'陸上２（参加者名簿）'!BX271)</f>
        <v/>
      </c>
      <c r="AZ75" s="1">
        <v>69</v>
      </c>
      <c r="BA75" t="str">
        <f>CONCATENATE('陸上２（参加者名簿）'!BB271,'陸上２（参加者名簿）'!BR271,'陸上２（参加者名簿）'!AW271)</f>
        <v/>
      </c>
      <c r="BK75">
        <v>69</v>
      </c>
      <c r="BL75" t="str">
        <f>CONCATENATE('陸上２（参加者名簿）'!BB271,'陸上２（参加者名簿）'!AW271,'陸上２（参加者名簿）'!BF271)</f>
        <v/>
      </c>
      <c r="CP75">
        <v>69</v>
      </c>
      <c r="CQ75" t="str">
        <f>CONCATENATE('陸上２（参加者名簿）'!BB271,'陸上２（参加者名簿）'!AW271,'陸上２（参加者名簿）'!BF271)</f>
        <v/>
      </c>
      <c r="CR75" t="str">
        <f>CONCATENATE('陸上２（参加者名簿）'!BB271,'陸上２（参加者名簿）'!AW271,'陸上２（参加者名簿）'!BR271)</f>
        <v/>
      </c>
      <c r="CY75">
        <v>69</v>
      </c>
      <c r="CZ75" t="str">
        <f>CONCATENATE('陸上２（参加者名簿）'!BB271,'陸上２（参加者名簿）'!AW271)</f>
        <v/>
      </c>
    </row>
    <row r="76" spans="10:105">
      <c r="J76" s="1">
        <f t="shared" si="25"/>
        <v>70</v>
      </c>
      <c r="K76" s="1" t="str">
        <f>IF(ISNA(VLOOKUP(J76,'陸上２（参加者名簿）'!$C$28:$CF$274,5,)),"",VLOOKUP(J76,'陸上２（参加者名簿）'!$C$28:$CF$274,5,))</f>
        <v/>
      </c>
      <c r="L76" s="37" t="str">
        <f t="shared" si="29"/>
        <v>0  0</v>
      </c>
      <c r="M76" s="38" t="str">
        <f t="shared" si="26"/>
        <v xml:space="preserve">  </v>
      </c>
      <c r="N76" s="37">
        <f>VLOOKUP(J76,'陸上２（参加者名簿）'!$C$28:$CF$274,47)</f>
        <v>0</v>
      </c>
      <c r="O76" s="38" t="str">
        <f>VLOOKUP(J76,'陸上２（参加者名簿）'!$C$28:$CF$274,82,)</f>
        <v/>
      </c>
      <c r="P76" s="37">
        <f>VLOOKUP(J76,'陸上２（参加者名簿）'!$C$28:$CF$274,52,)</f>
        <v>0</v>
      </c>
      <c r="Q76" s="37">
        <f>VLOOKUP(J76,'陸上２（参加者名簿）'!$C$28:$CF$274,74,)</f>
        <v>0</v>
      </c>
      <c r="R76" s="41">
        <f>VLOOKUP(J76,'陸上２（参加者名簿）'!$C$28:$CF$274,50,)</f>
        <v>0</v>
      </c>
      <c r="S76" s="37">
        <f>VLOOKUP(J76,'陸上２（参加者名簿）'!$C$28:$CF$274,56,)</f>
        <v>0</v>
      </c>
      <c r="T76" s="126">
        <f>VLOOKUP(J76,'陸上２（参加者名簿）'!$C$28:$CF$274,61)</f>
        <v>0</v>
      </c>
      <c r="U76" s="37">
        <f>VLOOKUP(J76,'陸上２（参加者名簿）'!$C$28:$CF$274,68,)</f>
        <v>0</v>
      </c>
      <c r="V76" s="37" t="str">
        <f>'陸上２（参加者名簿）'!$CF$19</f>
        <v/>
      </c>
      <c r="W76" s="37" t="str">
        <f>'陸上２（参加者名簿）'!$CF$21</f>
        <v/>
      </c>
      <c r="X76" s="38">
        <f t="shared" si="24"/>
        <v>0</v>
      </c>
      <c r="Y76" s="37">
        <f>IF(ISNA(VLOOKUP(J76,'陸上２（参加者名簿）'!$C$28:$CF$274,11,)),"",VLOOKUP(J76,'陸上２（参加者名簿）'!$C$28:$CF$274,11,))</f>
        <v>0</v>
      </c>
      <c r="Z76" s="38" t="s">
        <v>188</v>
      </c>
      <c r="AA76" s="37">
        <f>IF(ISNA(VLOOKUP(J76,'陸上２（参加者名簿）'!$C$28:$CF$274,18,)),"",VLOOKUP(J76,'陸上２（参加者名簿）'!$C$28:$CF$274,18,))</f>
        <v>0</v>
      </c>
      <c r="AB76" s="37">
        <f t="shared" si="27"/>
        <v>1</v>
      </c>
      <c r="AC76" s="38" t="str">
        <f>IF(ISNA(VLOOKUP(J76,'陸上２（参加者名簿）'!$C$28:$CF$274,25,)),"",VLOOKUP(J76,'陸上２（参加者名簿）'!$C$28:$CF$274,25,))</f>
        <v/>
      </c>
      <c r="AD76" s="1" t="s">
        <v>188</v>
      </c>
      <c r="AE76" s="37" t="str">
        <f>IF(ISNA(VLOOKUP(J76,'陸上２（参加者名簿）'!$C$28:$CF$274,32,)),"",VLOOKUP(J76,'陸上２（参加者名簿）'!$C$28:$CF$274,32,))</f>
        <v/>
      </c>
      <c r="AF76" s="38" t="str">
        <f t="shared" si="28"/>
        <v xml:space="preserve">  </v>
      </c>
      <c r="AG76" s="1">
        <v>70</v>
      </c>
      <c r="AH76" s="1" t="str">
        <f>CONCATENATE('陸上２（参加者名簿）'!BB272,'陸上２（参加者名簿）'!AW272,'陸上２（参加者名簿）'!BX272)</f>
        <v/>
      </c>
      <c r="AZ76" s="1">
        <v>70</v>
      </c>
      <c r="BA76" t="str">
        <f>CONCATENATE('陸上２（参加者名簿）'!BB272,'陸上２（参加者名簿）'!BR272,'陸上２（参加者名簿）'!AW272)</f>
        <v/>
      </c>
      <c r="BK76">
        <v>70</v>
      </c>
      <c r="BL76" t="str">
        <f>CONCATENATE('陸上２（参加者名簿）'!BB272,'陸上２（参加者名簿）'!AW272,'陸上２（参加者名簿）'!BF272)</f>
        <v/>
      </c>
      <c r="CP76">
        <v>70</v>
      </c>
      <c r="CQ76" t="str">
        <f>CONCATENATE('陸上２（参加者名簿）'!BB272,'陸上２（参加者名簿）'!AW272,'陸上２（参加者名簿）'!BF272)</f>
        <v/>
      </c>
      <c r="CR76" t="str">
        <f>CONCATENATE('陸上２（参加者名簿）'!BB272,'陸上２（参加者名簿）'!AW272,'陸上２（参加者名簿）'!BR272)</f>
        <v/>
      </c>
      <c r="CY76">
        <v>70</v>
      </c>
      <c r="CZ76" t="str">
        <f>CONCATENATE('陸上２（参加者名簿）'!BB272,'陸上２（参加者名簿）'!AW272)</f>
        <v/>
      </c>
    </row>
    <row r="77" spans="10:105">
      <c r="J77" s="1">
        <f t="shared" si="25"/>
        <v>71</v>
      </c>
      <c r="K77" s="1" t="str">
        <f>IF(ISNA(VLOOKUP(J77,'陸上２（参加者名簿）'!$C$28:$CF$274,5,)),"",VLOOKUP(J77,'陸上２（参加者名簿）'!$C$28:$CF$274,5,))</f>
        <v/>
      </c>
      <c r="L77" s="37" t="str">
        <f t="shared" si="29"/>
        <v>0  0</v>
      </c>
      <c r="M77" s="38" t="str">
        <f t="shared" si="26"/>
        <v xml:space="preserve">  </v>
      </c>
      <c r="N77" s="37">
        <f>VLOOKUP(J77,'陸上２（参加者名簿）'!$C$28:$CF$274,47)</f>
        <v>0</v>
      </c>
      <c r="O77" s="38" t="str">
        <f>VLOOKUP(J77,'陸上２（参加者名簿）'!$C$28:$CF$274,82,)</f>
        <v/>
      </c>
      <c r="P77" s="37">
        <f>VLOOKUP(J77,'陸上２（参加者名簿）'!$C$28:$CF$274,52,)</f>
        <v>0</v>
      </c>
      <c r="Q77" s="37">
        <f>VLOOKUP(J77,'陸上２（参加者名簿）'!$C$28:$CF$274,74,)</f>
        <v>0</v>
      </c>
      <c r="R77" s="41">
        <f>VLOOKUP(J77,'陸上２（参加者名簿）'!$C$28:$CF$274,50,)</f>
        <v>0</v>
      </c>
      <c r="S77" s="37">
        <f>VLOOKUP(J77,'陸上２（参加者名簿）'!$C$28:$CF$274,56,)</f>
        <v>0</v>
      </c>
      <c r="T77" s="126">
        <f>VLOOKUP(J77,'陸上２（参加者名簿）'!$C$28:$CF$274,61)</f>
        <v>0</v>
      </c>
      <c r="U77" s="37">
        <f>VLOOKUP(J77,'陸上２（参加者名簿）'!$C$28:$CF$274,68,)</f>
        <v>0</v>
      </c>
      <c r="V77" s="37" t="str">
        <f>'陸上２（参加者名簿）'!$CF$19</f>
        <v/>
      </c>
      <c r="W77" s="37" t="str">
        <f>'陸上２（参加者名簿）'!$CF$21</f>
        <v/>
      </c>
      <c r="X77" s="38">
        <f t="shared" si="24"/>
        <v>0</v>
      </c>
      <c r="Y77" s="37">
        <f>IF(ISNA(VLOOKUP(J77,'陸上２（参加者名簿）'!$C$28:$CF$274,11,)),"",VLOOKUP(J77,'陸上２（参加者名簿）'!$C$28:$CF$274,11,))</f>
        <v>0</v>
      </c>
      <c r="Z77" s="38" t="s">
        <v>188</v>
      </c>
      <c r="AA77" s="37">
        <f>IF(ISNA(VLOOKUP(J77,'陸上２（参加者名簿）'!$C$28:$CF$274,18,)),"",VLOOKUP(J77,'陸上２（参加者名簿）'!$C$28:$CF$274,18,))</f>
        <v>0</v>
      </c>
      <c r="AB77" s="37">
        <f t="shared" si="27"/>
        <v>1</v>
      </c>
      <c r="AC77" s="38" t="str">
        <f>IF(ISNA(VLOOKUP(J77,'陸上２（参加者名簿）'!$C$28:$CF$274,25,)),"",VLOOKUP(J77,'陸上２（参加者名簿）'!$C$28:$CF$274,25,))</f>
        <v/>
      </c>
      <c r="AD77" s="1" t="s">
        <v>188</v>
      </c>
      <c r="AE77" s="37" t="str">
        <f>IF(ISNA(VLOOKUP(J77,'陸上２（参加者名簿）'!$C$28:$CF$274,32,)),"",VLOOKUP(J77,'陸上２（参加者名簿）'!$C$28:$CF$274,32,))</f>
        <v/>
      </c>
      <c r="AF77" s="38" t="str">
        <f t="shared" si="28"/>
        <v xml:space="preserve">  </v>
      </c>
      <c r="AG77" s="1">
        <v>71</v>
      </c>
      <c r="AH77" s="1" t="str">
        <f>CONCATENATE('陸上２（参加者名簿）'!BB273,'陸上２（参加者名簿）'!AW273,'陸上２（参加者名簿）'!BX273)</f>
        <v/>
      </c>
      <c r="AZ77" s="1">
        <v>71</v>
      </c>
      <c r="BA77" t="str">
        <f>CONCATENATE('陸上２（参加者名簿）'!BB273,'陸上２（参加者名簿）'!BR273,'陸上２（参加者名簿）'!AW273)</f>
        <v/>
      </c>
      <c r="BK77">
        <v>71</v>
      </c>
      <c r="BL77" t="str">
        <f>CONCATENATE('陸上２（参加者名簿）'!BB273,'陸上２（参加者名簿）'!AW273,'陸上２（参加者名簿）'!BF273)</f>
        <v/>
      </c>
      <c r="CP77">
        <v>71</v>
      </c>
      <c r="CQ77" t="str">
        <f>CONCATENATE('陸上２（参加者名簿）'!BB273,'陸上２（参加者名簿）'!AW273,'陸上２（参加者名簿）'!BF273)</f>
        <v/>
      </c>
      <c r="CR77" t="str">
        <f>CONCATENATE('陸上２（参加者名簿）'!BB273,'陸上２（参加者名簿）'!AW273,'陸上２（参加者名簿）'!BR273)</f>
        <v/>
      </c>
      <c r="CY77">
        <v>71</v>
      </c>
      <c r="CZ77" t="str">
        <f>CONCATENATE('陸上２（参加者名簿）'!BB273,'陸上２（参加者名簿）'!AW273)</f>
        <v/>
      </c>
    </row>
    <row r="78" spans="10:105">
      <c r="J78" s="1">
        <f t="shared" si="25"/>
        <v>72</v>
      </c>
      <c r="K78" s="1" t="str">
        <f>IF(ISNA(VLOOKUP(J78,'陸上２（参加者名簿）'!$C$28:$CF$274,5,)),"",VLOOKUP(J78,'陸上２（参加者名簿）'!$C$28:$CF$274,5,))</f>
        <v/>
      </c>
      <c r="L78" s="37" t="str">
        <f t="shared" si="29"/>
        <v>0  0</v>
      </c>
      <c r="M78" s="38" t="str">
        <f t="shared" si="26"/>
        <v xml:space="preserve">  </v>
      </c>
      <c r="N78" s="37">
        <f>VLOOKUP(J78,'陸上２（参加者名簿）'!$C$28:$CF$274,47)</f>
        <v>0</v>
      </c>
      <c r="O78" s="38" t="str">
        <f>VLOOKUP(J78,'陸上２（参加者名簿）'!$C$28:$CF$274,82,)</f>
        <v/>
      </c>
      <c r="P78" s="37">
        <f>VLOOKUP(J78,'陸上２（参加者名簿）'!$C$28:$CF$274,52,)</f>
        <v>0</v>
      </c>
      <c r="Q78" s="37">
        <f>VLOOKUP(J78,'陸上２（参加者名簿）'!$C$28:$CF$274,74,)</f>
        <v>0</v>
      </c>
      <c r="R78" s="41">
        <f>VLOOKUP(J78,'陸上２（参加者名簿）'!$C$28:$CF$274,50,)</f>
        <v>0</v>
      </c>
      <c r="S78" s="37">
        <f>VLOOKUP(J78,'陸上２（参加者名簿）'!$C$28:$CF$274,56,)</f>
        <v>0</v>
      </c>
      <c r="T78" s="126">
        <f>VLOOKUP(J78,'陸上２（参加者名簿）'!$C$28:$CF$274,61)</f>
        <v>0</v>
      </c>
      <c r="U78" s="37">
        <f>VLOOKUP(J78,'陸上２（参加者名簿）'!$C$28:$CF$274,68,)</f>
        <v>0</v>
      </c>
      <c r="V78" s="37" t="str">
        <f>'陸上２（参加者名簿）'!$CF$19</f>
        <v/>
      </c>
      <c r="W78" s="37" t="str">
        <f>'陸上２（参加者名簿）'!$CF$21</f>
        <v/>
      </c>
      <c r="X78" s="38">
        <f t="shared" si="24"/>
        <v>0</v>
      </c>
      <c r="Y78" s="37">
        <f>IF(ISNA(VLOOKUP(J78,'陸上２（参加者名簿）'!$C$28:$CF$274,11,)),"",VLOOKUP(J78,'陸上２（参加者名簿）'!$C$28:$CF$274,11,))</f>
        <v>0</v>
      </c>
      <c r="Z78" s="38" t="s">
        <v>188</v>
      </c>
      <c r="AA78" s="37">
        <f>IF(ISNA(VLOOKUP(J78,'陸上２（参加者名簿）'!$C$28:$CF$274,18,)),"",VLOOKUP(J78,'陸上２（参加者名簿）'!$C$28:$CF$274,18,))</f>
        <v>0</v>
      </c>
      <c r="AB78" s="37">
        <f t="shared" si="27"/>
        <v>1</v>
      </c>
      <c r="AC78" s="38" t="str">
        <f>IF(ISNA(VLOOKUP(J78,'陸上２（参加者名簿）'!$C$28:$CF$274,25,)),"",VLOOKUP(J78,'陸上２（参加者名簿）'!$C$28:$CF$274,25,))</f>
        <v/>
      </c>
      <c r="AD78" s="1" t="s">
        <v>188</v>
      </c>
      <c r="AE78" s="37" t="str">
        <f>IF(ISNA(VLOOKUP(J78,'陸上２（参加者名簿）'!$C$28:$CF$274,32,)),"",VLOOKUP(J78,'陸上２（参加者名簿）'!$C$28:$CF$274,32,))</f>
        <v/>
      </c>
      <c r="AF78" s="38" t="str">
        <f t="shared" si="28"/>
        <v xml:space="preserve">  </v>
      </c>
      <c r="AG78" s="1">
        <v>72</v>
      </c>
      <c r="AH78" s="1" t="str">
        <f>CONCATENATE('陸上２（参加者名簿）'!BB274,'陸上２（参加者名簿）'!AW274,'陸上２（参加者名簿）'!BX274)</f>
        <v/>
      </c>
      <c r="AZ78" s="1">
        <v>72</v>
      </c>
      <c r="BA78" t="str">
        <f>CONCATENATE('陸上２（参加者名簿）'!BB274,'陸上２（参加者名簿）'!BR274,'陸上２（参加者名簿）'!AW274)</f>
        <v/>
      </c>
      <c r="BK78">
        <v>72</v>
      </c>
      <c r="BL78" t="str">
        <f>CONCATENATE('陸上２（参加者名簿）'!BB274,'陸上２（参加者名簿）'!AW274,'陸上２（参加者名簿）'!BF274)</f>
        <v/>
      </c>
      <c r="CP78">
        <v>72</v>
      </c>
      <c r="CQ78" t="str">
        <f>CONCATENATE('陸上２（参加者名簿）'!BB274,'陸上２（参加者名簿）'!AW274,'陸上２（参加者名簿）'!BF274)</f>
        <v/>
      </c>
      <c r="CR78" t="str">
        <f>CONCATENATE('陸上２（参加者名簿）'!BB274,'陸上２（参加者名簿）'!AW274,'陸上２（参加者名簿）'!BR274)</f>
        <v/>
      </c>
      <c r="CY78">
        <v>72</v>
      </c>
      <c r="CZ78" t="str">
        <f>CONCATENATE('陸上２（参加者名簿）'!BB274,'陸上２（参加者名簿）'!AW274)</f>
        <v/>
      </c>
    </row>
    <row r="80" spans="10:105">
      <c r="CZ80" t="s">
        <v>187</v>
      </c>
      <c r="DA80">
        <f>COUNTIF($CZ$7:$CZ$78,CZ80)</f>
        <v>0</v>
      </c>
    </row>
    <row r="81" spans="104:105">
      <c r="CZ81" t="s">
        <v>177</v>
      </c>
      <c r="DA81">
        <f>COUNTIF($CZ$7:$CZ$78,CZ81)</f>
        <v>0</v>
      </c>
    </row>
  </sheetData>
  <sheetProtection algorithmName="SHA-512" hashValue="1X2eVLw3QrLCrJILwaa4742U2aF+jcVI0V3MNfARpI5XnbTXC5PSBtWOBoO9Ro6AkXjbCUm5rDQh8pTIDSF9vA==" saltValue="2FP6WcNXtwyIyL18jChZmw==" spinCount="100000" sheet="1" objects="1" scenarios="1"/>
  <mergeCells count="24">
    <mergeCell ref="CE22:CG22"/>
    <mergeCell ref="CJ22:CL22"/>
    <mergeCell ref="CE3:CH3"/>
    <mergeCell ref="CJ3:CM3"/>
    <mergeCell ref="CJ9:CL9"/>
    <mergeCell ref="CE9:CH9"/>
    <mergeCell ref="CE13:CH13"/>
    <mergeCell ref="CJ13:CM13"/>
    <mergeCell ref="CY6:CZ6"/>
    <mergeCell ref="Y6:AA6"/>
    <mergeCell ref="AL3:AM3"/>
    <mergeCell ref="BP3:BR3"/>
    <mergeCell ref="BS3:BU3"/>
    <mergeCell ref="BV3:BX3"/>
    <mergeCell ref="BY3:BZ3"/>
    <mergeCell ref="CA3:CB3"/>
    <mergeCell ref="BI3:BJ3"/>
    <mergeCell ref="AN3:AQ3"/>
    <mergeCell ref="AV3:AY3"/>
    <mergeCell ref="BM3:BO3"/>
    <mergeCell ref="AR3:AS3"/>
    <mergeCell ref="BC3:BD3"/>
    <mergeCell ref="BE3:BF3"/>
    <mergeCell ref="BG3:BH3"/>
  </mergeCells>
  <phoneticPr fontId="1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基本入力</vt:lpstr>
      <vt:lpstr>団体番号一覧</vt:lpstr>
      <vt:lpstr>陸上1（総括申込書）</vt:lpstr>
      <vt:lpstr>陸上２（参加者名簿）</vt:lpstr>
      <vt:lpstr>陸上3（リレー申込書）</vt:lpstr>
      <vt:lpstr>番組編成データ1</vt:lpstr>
      <vt:lpstr>番組編成データ２</vt:lpstr>
      <vt:lpstr>写真判定データ</vt:lpstr>
      <vt:lpstr>リスト</vt:lpstr>
      <vt:lpstr>事務局リスト</vt:lpstr>
      <vt:lpstr>○×入力</vt:lpstr>
      <vt:lpstr>○印</vt:lpstr>
      <vt:lpstr>'陸上1（総括申込書）'!Print_Area</vt:lpstr>
      <vt:lpstr>'陸上２（参加者名簿）'!Print_Area</vt:lpstr>
      <vt:lpstr>'陸上3（リレー申込書）'!Print_Area</vt:lpstr>
      <vt:lpstr>'陸上3（リレー申込書）'!Print_Titles</vt:lpstr>
      <vt:lpstr>チーム名</vt:lpstr>
      <vt:lpstr>種別</vt:lpstr>
      <vt:lpstr>種目</vt:lpstr>
      <vt:lpstr>種目１</vt:lpstr>
      <vt:lpstr>種目２</vt:lpstr>
      <vt:lpstr>性別</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職員室ユーザ</dc:creator>
  <cp:lastModifiedBy>広島県スポーツ協会</cp:lastModifiedBy>
  <cp:lastPrinted>2026-05-28T06:03:31Z</cp:lastPrinted>
  <dcterms:created xsi:type="dcterms:W3CDTF">2008-05-15T08:54:50Z</dcterms:created>
  <dcterms:modified xsi:type="dcterms:W3CDTF">2026-06-01T00:30:04Z</dcterms:modified>
</cp:coreProperties>
</file>