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mainnas\文豪からの変換文書\⑩県民スポーツ大会\★★新しい県民大会★★\50県民大会\要項\★変更\"/>
    </mc:Choice>
  </mc:AlternateContent>
  <xr:revisionPtr revIDLastSave="0" documentId="8_{D5351B4D-0639-4568-AC33-50F424460335}" xr6:coauthVersionLast="47" xr6:coauthVersionMax="47" xr10:uidLastSave="{00000000-0000-0000-0000-000000000000}"/>
  <bookViews>
    <workbookView xWindow="2340" yWindow="2235" windowWidth="22245" windowHeight="13965" tabRatio="902" xr2:uid="{00000000-000D-0000-FFFF-FFFF00000000}"/>
  </bookViews>
  <sheets>
    <sheet name="基本入力" sheetId="18" r:id="rId1"/>
    <sheet name="陸上1（総括申込書）" sheetId="9" r:id="rId2"/>
    <sheet name="陸上２（参加者名簿）" sheetId="11" r:id="rId3"/>
    <sheet name="陸上３（リレー申込書）" sheetId="14" r:id="rId4"/>
    <sheet name="陸上４（個人申込書）" sheetId="12" r:id="rId5"/>
    <sheet name="リスト" sheetId="13" r:id="rId6"/>
    <sheet name="写真判定データ" sheetId="16" r:id="rId7"/>
  </sheets>
  <definedNames>
    <definedName name="○×入力">リスト!$H$9:$H$10</definedName>
    <definedName name="○印">リスト!$D$17</definedName>
    <definedName name="_xlnm.Print_Area" localSheetId="1">'陸上1（総括申込書）'!$C$9:$K$39</definedName>
    <definedName name="_xlnm.Print_Area" localSheetId="2">'陸上２（参加者名簿）'!$C$13:$CB$199</definedName>
    <definedName name="_xlnm.Print_Area" localSheetId="3">'陸上３（リレー申込書）'!$A$13:$AH$183</definedName>
    <definedName name="_xlnm.Print_Area" localSheetId="4">'陸上４（個人申込書）'!$A$8:$AI$383</definedName>
    <definedName name="チーム名">リスト!$D$21:$D$23</definedName>
    <definedName name="種別">リスト!$B$9:$B$12</definedName>
    <definedName name="種目">リスト!$F$9:$F$16</definedName>
    <definedName name="種目１">リスト!$F$25:$F$31</definedName>
    <definedName name="種目２">リスト!$F$34</definedName>
    <definedName name="性別">リスト!$D$9:$D$10</definedName>
    <definedName name="連絡先">リスト!$F$20:$F$21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55" i="14" l="1"/>
  <c r="AF155" i="14"/>
  <c r="P133" i="14"/>
  <c r="AF133" i="14"/>
  <c r="AF98" i="14"/>
  <c r="P98" i="14"/>
  <c r="P76" i="14"/>
  <c r="AF76" i="14"/>
  <c r="AF41" i="14"/>
  <c r="P41" i="14"/>
  <c r="AF19" i="14"/>
  <c r="P19" i="14"/>
  <c r="W39" i="14"/>
  <c r="AD38" i="14"/>
  <c r="W38" i="14"/>
  <c r="W37" i="14"/>
  <c r="AD36" i="14"/>
  <c r="W36" i="14"/>
  <c r="W35" i="14"/>
  <c r="AD34" i="14"/>
  <c r="W34" i="14"/>
  <c r="W61" i="14"/>
  <c r="AD60" i="14"/>
  <c r="W60" i="14"/>
  <c r="W59" i="14"/>
  <c r="AD58" i="14"/>
  <c r="W58" i="14"/>
  <c r="W57" i="14"/>
  <c r="AD56" i="14"/>
  <c r="W56" i="14"/>
  <c r="W55" i="14"/>
  <c r="AD54" i="14"/>
  <c r="W54" i="14"/>
  <c r="W53" i="14"/>
  <c r="AD52" i="14"/>
  <c r="W52" i="14"/>
  <c r="G61" i="14"/>
  <c r="N60" i="14"/>
  <c r="G60" i="14"/>
  <c r="G59" i="14"/>
  <c r="N58" i="14"/>
  <c r="G58" i="14"/>
  <c r="G57" i="14"/>
  <c r="N56" i="14"/>
  <c r="G56" i="14"/>
  <c r="G55" i="14"/>
  <c r="N54" i="14"/>
  <c r="G54" i="14"/>
  <c r="G53" i="14"/>
  <c r="N52" i="14"/>
  <c r="G52" i="14"/>
  <c r="G51" i="14"/>
  <c r="N50" i="14"/>
  <c r="G50" i="14"/>
  <c r="W96" i="14"/>
  <c r="AD95" i="14"/>
  <c r="W95" i="14"/>
  <c r="W94" i="14"/>
  <c r="AD93" i="14"/>
  <c r="W93" i="14"/>
  <c r="W92" i="14"/>
  <c r="AD91" i="14"/>
  <c r="W91" i="14"/>
  <c r="W90" i="14"/>
  <c r="AD89" i="14"/>
  <c r="W89" i="14"/>
  <c r="W88" i="14"/>
  <c r="AD87" i="14"/>
  <c r="W87" i="14"/>
  <c r="G96" i="14"/>
  <c r="N95" i="14"/>
  <c r="G95" i="14"/>
  <c r="G94" i="14"/>
  <c r="N93" i="14"/>
  <c r="G93" i="14"/>
  <c r="G92" i="14"/>
  <c r="N91" i="14"/>
  <c r="G91" i="14"/>
  <c r="G90" i="14"/>
  <c r="N89" i="14"/>
  <c r="G89" i="14"/>
  <c r="G88" i="14"/>
  <c r="N87" i="14"/>
  <c r="G87" i="14"/>
  <c r="G86" i="14"/>
  <c r="N85" i="14"/>
  <c r="G85" i="14"/>
  <c r="W118" i="14"/>
  <c r="AD117" i="14"/>
  <c r="W117" i="14"/>
  <c r="W116" i="14"/>
  <c r="AD115" i="14"/>
  <c r="W115" i="14"/>
  <c r="W114" i="14"/>
  <c r="AD113" i="14"/>
  <c r="W113" i="14"/>
  <c r="W112" i="14"/>
  <c r="AD111" i="14"/>
  <c r="W111" i="14"/>
  <c r="W110" i="14"/>
  <c r="AD109" i="14"/>
  <c r="W109" i="14"/>
  <c r="G118" i="14"/>
  <c r="N117" i="14"/>
  <c r="G117" i="14"/>
  <c r="G116" i="14"/>
  <c r="N115" i="14"/>
  <c r="G115" i="14"/>
  <c r="G114" i="14"/>
  <c r="N113" i="14"/>
  <c r="G113" i="14"/>
  <c r="G112" i="14"/>
  <c r="N111" i="14"/>
  <c r="G111" i="14"/>
  <c r="G110" i="14"/>
  <c r="N109" i="14"/>
  <c r="G109" i="14"/>
  <c r="Y43" i="18"/>
  <c r="AJ7" i="13"/>
  <c r="S25" i="9" s="1"/>
  <c r="M39" i="11"/>
  <c r="M179" i="11" s="1"/>
  <c r="AO182" i="11"/>
  <c r="M182" i="11"/>
  <c r="AO181" i="11"/>
  <c r="M181" i="11"/>
  <c r="AO135" i="11"/>
  <c r="M135" i="11"/>
  <c r="AO134" i="11"/>
  <c r="M134" i="11"/>
  <c r="AO42" i="11"/>
  <c r="M42" i="11"/>
  <c r="AO41" i="11"/>
  <c r="M41" i="11"/>
  <c r="AO88" i="11"/>
  <c r="M88" i="11"/>
  <c r="AO87" i="11"/>
  <c r="M87" i="11"/>
  <c r="C46" i="11"/>
  <c r="C92" i="11" s="1"/>
  <c r="BO22" i="11"/>
  <c r="G28" i="11" s="1"/>
  <c r="AW52" i="11"/>
  <c r="AW192" i="11" s="1"/>
  <c r="AW50" i="11"/>
  <c r="AW190" i="11" s="1"/>
  <c r="BO159" i="11"/>
  <c r="BO158" i="11"/>
  <c r="Z158" i="11"/>
  <c r="R158" i="11"/>
  <c r="BO112" i="11"/>
  <c r="BO111" i="11"/>
  <c r="Z111" i="11"/>
  <c r="R111" i="11"/>
  <c r="BO65" i="11"/>
  <c r="BO64" i="11"/>
  <c r="Z64" i="11"/>
  <c r="R64" i="11"/>
  <c r="BO19" i="11"/>
  <c r="BO18" i="11"/>
  <c r="Z18" i="11"/>
  <c r="R18" i="11"/>
  <c r="BJ17" i="11"/>
  <c r="AN17" i="11"/>
  <c r="R52" i="11" s="1"/>
  <c r="P17" i="11"/>
  <c r="CD158" i="11" s="1"/>
  <c r="F31" i="9"/>
  <c r="F32" i="9"/>
  <c r="H30" i="9"/>
  <c r="G30" i="9"/>
  <c r="F29" i="9"/>
  <c r="I13" i="9"/>
  <c r="D13" i="9"/>
  <c r="P8" i="13"/>
  <c r="P9" i="13"/>
  <c r="G27" i="12" s="1"/>
  <c r="P10" i="13"/>
  <c r="X27" i="12" s="1"/>
  <c r="P11" i="13"/>
  <c r="G39" i="12" s="1"/>
  <c r="P12" i="13"/>
  <c r="X39" i="12" s="1"/>
  <c r="P13" i="13"/>
  <c r="G62" i="12" s="1"/>
  <c r="P14" i="13"/>
  <c r="P15" i="13"/>
  <c r="G74" i="12" s="1"/>
  <c r="P16" i="13"/>
  <c r="P17" i="13"/>
  <c r="G86" i="12" s="1"/>
  <c r="P18" i="13"/>
  <c r="X86" i="12" s="1"/>
  <c r="P7" i="13"/>
  <c r="R8" i="13"/>
  <c r="R9" i="13"/>
  <c r="R10" i="13"/>
  <c r="R11" i="13"/>
  <c r="R12" i="13"/>
  <c r="R13" i="13"/>
  <c r="R14" i="13"/>
  <c r="R15" i="13"/>
  <c r="R16" i="13"/>
  <c r="R17" i="13"/>
  <c r="R18" i="13"/>
  <c r="R7" i="13"/>
  <c r="J8" i="13"/>
  <c r="J9" i="13"/>
  <c r="J10" i="13"/>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51" i="13"/>
  <c r="J52" i="13"/>
  <c r="J53" i="13"/>
  <c r="J54" i="13"/>
  <c r="J7" i="13"/>
  <c r="G339" i="12"/>
  <c r="G292" i="12"/>
  <c r="G245" i="12"/>
  <c r="G198" i="12"/>
  <c r="G151" i="12"/>
  <c r="G104" i="12"/>
  <c r="G57" i="12"/>
  <c r="G10" i="12"/>
  <c r="H17" i="14"/>
  <c r="H131" i="14" s="1"/>
  <c r="C15" i="11"/>
  <c r="C155" i="11" s="1"/>
  <c r="C11" i="9"/>
  <c r="D162" i="11"/>
  <c r="D161" i="11"/>
  <c r="D115" i="11"/>
  <c r="D114" i="11"/>
  <c r="D68" i="11"/>
  <c r="D67" i="11"/>
  <c r="BK44" i="13"/>
  <c r="BK45" i="13"/>
  <c r="BK46" i="13"/>
  <c r="BK47" i="13"/>
  <c r="BK48" i="13"/>
  <c r="BK49" i="13"/>
  <c r="BK50" i="13"/>
  <c r="BK51" i="13"/>
  <c r="BK52" i="13"/>
  <c r="BK53" i="13"/>
  <c r="BK54" i="13"/>
  <c r="BK43" i="13"/>
  <c r="BK32" i="13"/>
  <c r="BK33" i="13"/>
  <c r="BK34" i="13"/>
  <c r="BK35" i="13"/>
  <c r="BK36" i="13"/>
  <c r="BK37" i="13"/>
  <c r="BK38" i="13"/>
  <c r="BK39" i="13"/>
  <c r="BK40" i="13"/>
  <c r="BK41" i="13"/>
  <c r="BK42" i="13"/>
  <c r="BK31" i="13"/>
  <c r="BK20" i="13"/>
  <c r="BK21" i="13"/>
  <c r="BK22" i="13"/>
  <c r="BK23" i="13"/>
  <c r="BK24" i="13"/>
  <c r="BK25" i="13"/>
  <c r="BK26" i="13"/>
  <c r="BK27" i="13"/>
  <c r="BK28" i="13"/>
  <c r="BK29" i="13"/>
  <c r="BK30" i="13"/>
  <c r="BK19" i="13"/>
  <c r="BK8" i="13"/>
  <c r="BK9" i="13"/>
  <c r="BK10" i="13"/>
  <c r="BK11" i="13"/>
  <c r="BK12" i="13"/>
  <c r="BK13" i="13"/>
  <c r="BK14" i="13"/>
  <c r="BK15" i="13"/>
  <c r="BK16" i="13"/>
  <c r="BK17" i="13"/>
  <c r="BK18" i="13"/>
  <c r="BK7" i="13"/>
  <c r="BP7" i="13" s="1"/>
  <c r="AZ44" i="13"/>
  <c r="AZ45" i="13"/>
  <c r="AZ46" i="13"/>
  <c r="AZ47" i="13"/>
  <c r="AZ48" i="13"/>
  <c r="AZ49" i="13"/>
  <c r="AZ50" i="13"/>
  <c r="AZ51" i="13"/>
  <c r="AZ52" i="13"/>
  <c r="AZ53" i="13"/>
  <c r="AZ54" i="13"/>
  <c r="AZ43" i="13"/>
  <c r="AZ32" i="13"/>
  <c r="AZ33" i="13"/>
  <c r="AZ34" i="13"/>
  <c r="AZ35" i="13"/>
  <c r="AZ36" i="13"/>
  <c r="AZ37" i="13"/>
  <c r="AZ38" i="13"/>
  <c r="AZ39" i="13"/>
  <c r="AZ40" i="13"/>
  <c r="AZ41" i="13"/>
  <c r="AZ42" i="13"/>
  <c r="AZ31" i="13"/>
  <c r="AZ20" i="13"/>
  <c r="AZ21" i="13"/>
  <c r="AZ22" i="13"/>
  <c r="AZ23" i="13"/>
  <c r="AZ24" i="13"/>
  <c r="AZ25" i="13"/>
  <c r="AZ26" i="13"/>
  <c r="AZ27" i="13"/>
  <c r="AZ28" i="13"/>
  <c r="AZ29" i="13"/>
  <c r="AZ30" i="13"/>
  <c r="AZ19" i="13"/>
  <c r="AZ8" i="13"/>
  <c r="AZ9" i="13"/>
  <c r="AZ10" i="13"/>
  <c r="AZ11" i="13"/>
  <c r="AZ12" i="13"/>
  <c r="AZ13" i="13"/>
  <c r="AZ14" i="13"/>
  <c r="AZ15" i="13"/>
  <c r="AZ16" i="13"/>
  <c r="AZ17" i="13"/>
  <c r="AZ18" i="13"/>
  <c r="AZ7" i="13"/>
  <c r="AG44" i="13"/>
  <c r="AG45" i="13"/>
  <c r="AG46" i="13"/>
  <c r="AG47" i="13"/>
  <c r="AG48" i="13"/>
  <c r="AG49" i="13"/>
  <c r="AG50" i="13"/>
  <c r="AG51" i="13"/>
  <c r="AG52" i="13"/>
  <c r="AG53" i="13"/>
  <c r="AG54" i="13"/>
  <c r="AG43" i="13"/>
  <c r="AG32" i="13"/>
  <c r="AG33" i="13"/>
  <c r="AG34" i="13"/>
  <c r="AG35" i="13"/>
  <c r="AG36" i="13"/>
  <c r="AG37" i="13"/>
  <c r="AG38" i="13"/>
  <c r="AG39" i="13"/>
  <c r="AG40" i="13"/>
  <c r="AG41" i="13"/>
  <c r="AG42" i="13"/>
  <c r="AG31" i="13"/>
  <c r="AG20" i="13"/>
  <c r="AG21" i="13"/>
  <c r="AG22" i="13"/>
  <c r="AG23" i="13"/>
  <c r="AG24" i="13"/>
  <c r="AG25" i="13"/>
  <c r="AG26" i="13"/>
  <c r="AG27" i="13"/>
  <c r="AG28" i="13"/>
  <c r="AG29" i="13"/>
  <c r="AG30" i="13"/>
  <c r="AG19" i="13"/>
  <c r="AG9" i="13"/>
  <c r="AG10" i="13"/>
  <c r="AG11" i="13"/>
  <c r="AG12" i="13"/>
  <c r="AG13" i="13"/>
  <c r="AG14" i="13"/>
  <c r="AG15" i="13"/>
  <c r="AG16" i="13"/>
  <c r="AG17" i="13"/>
  <c r="AG18" i="13"/>
  <c r="AG8" i="13"/>
  <c r="AG7" i="13"/>
  <c r="CY54" i="13"/>
  <c r="CY53" i="13"/>
  <c r="CY52" i="13"/>
  <c r="CY51" i="13"/>
  <c r="CY50" i="13"/>
  <c r="CY49" i="13"/>
  <c r="CY48" i="13"/>
  <c r="CY47" i="13"/>
  <c r="CY46" i="13"/>
  <c r="CY45" i="13"/>
  <c r="CY44" i="13"/>
  <c r="CY43" i="13"/>
  <c r="CY42" i="13"/>
  <c r="CY41" i="13"/>
  <c r="CY40" i="13"/>
  <c r="CY39" i="13"/>
  <c r="CY38" i="13"/>
  <c r="CY37" i="13"/>
  <c r="CY36" i="13"/>
  <c r="CY35" i="13"/>
  <c r="CY34" i="13"/>
  <c r="CY33" i="13"/>
  <c r="CY32" i="13"/>
  <c r="CY31" i="13"/>
  <c r="CY30" i="13"/>
  <c r="CY29" i="13"/>
  <c r="CY28" i="13"/>
  <c r="CY27" i="13"/>
  <c r="CY26" i="13"/>
  <c r="CY25" i="13"/>
  <c r="CY24" i="13"/>
  <c r="CY23" i="13"/>
  <c r="CY22" i="13"/>
  <c r="CY21" i="13"/>
  <c r="CY20" i="13"/>
  <c r="CY19" i="13"/>
  <c r="CY18" i="13"/>
  <c r="CY17" i="13"/>
  <c r="CY16" i="13"/>
  <c r="CY15" i="13"/>
  <c r="CY14" i="13"/>
  <c r="CY13" i="13"/>
  <c r="CY12" i="13"/>
  <c r="CY11" i="13"/>
  <c r="CY10" i="13"/>
  <c r="CY9" i="13"/>
  <c r="CY8" i="13"/>
  <c r="CY7" i="13"/>
  <c r="CP44" i="13"/>
  <c r="CQ44" i="13"/>
  <c r="CP45" i="13"/>
  <c r="CQ45" i="13"/>
  <c r="CP46" i="13"/>
  <c r="CQ46" i="13"/>
  <c r="CP47" i="13"/>
  <c r="CQ47" i="13"/>
  <c r="CP48" i="13"/>
  <c r="CQ48" i="13"/>
  <c r="CP49" i="13"/>
  <c r="CQ49" i="13"/>
  <c r="CP50" i="13"/>
  <c r="CQ50" i="13"/>
  <c r="CP51" i="13"/>
  <c r="CQ51" i="13"/>
  <c r="CP52" i="13"/>
  <c r="CQ52" i="13"/>
  <c r="CP53" i="13"/>
  <c r="CQ53" i="13"/>
  <c r="CP54" i="13"/>
  <c r="CQ54" i="13"/>
  <c r="CP43" i="13"/>
  <c r="CQ32" i="13"/>
  <c r="CQ33" i="13"/>
  <c r="CQ34" i="13"/>
  <c r="CQ35" i="13"/>
  <c r="CQ36" i="13"/>
  <c r="CQ37" i="13"/>
  <c r="CQ38" i="13"/>
  <c r="CQ39" i="13"/>
  <c r="CQ40" i="13"/>
  <c r="CQ41" i="13"/>
  <c r="CQ42" i="13"/>
  <c r="CP32" i="13"/>
  <c r="CP33" i="13"/>
  <c r="CP34" i="13"/>
  <c r="CP35" i="13"/>
  <c r="CP36" i="13"/>
  <c r="CP37" i="13"/>
  <c r="CP38" i="13"/>
  <c r="CP39" i="13"/>
  <c r="CP40" i="13"/>
  <c r="CP41" i="13"/>
  <c r="CP42" i="13"/>
  <c r="CP31" i="13"/>
  <c r="AH166" i="11"/>
  <c r="AA166" i="11"/>
  <c r="AH119" i="11"/>
  <c r="AA119" i="11"/>
  <c r="AH72" i="11"/>
  <c r="AA72" i="11"/>
  <c r="CD112" i="11"/>
  <c r="CD159" i="11"/>
  <c r="CD65" i="11"/>
  <c r="Y41" i="18"/>
  <c r="Y37" i="18"/>
  <c r="AH172" i="11"/>
  <c r="AH174" i="11"/>
  <c r="AA174" i="11"/>
  <c r="AA173" i="11"/>
  <c r="AH173" i="11"/>
  <c r="AH169" i="11"/>
  <c r="AH177" i="11"/>
  <c r="AH176" i="11"/>
  <c r="AH171" i="11"/>
  <c r="AA178" i="11"/>
  <c r="AA171" i="11"/>
  <c r="AA168" i="11"/>
  <c r="AA169" i="11"/>
  <c r="AA167" i="11"/>
  <c r="AH167" i="11"/>
  <c r="AA177" i="11"/>
  <c r="AA172" i="11"/>
  <c r="AA176" i="11"/>
  <c r="AA170" i="11"/>
  <c r="AH168" i="11"/>
  <c r="AH170" i="11"/>
  <c r="AH175" i="11"/>
  <c r="AH178" i="11"/>
  <c r="AA175" i="11"/>
  <c r="AH122" i="11"/>
  <c r="AA129" i="11"/>
  <c r="AH120" i="11"/>
  <c r="AH123" i="11"/>
  <c r="AH126" i="11"/>
  <c r="AH130" i="11"/>
  <c r="AH125" i="11"/>
  <c r="AA125" i="11"/>
  <c r="AA122" i="11"/>
  <c r="AA123" i="11"/>
  <c r="AH128" i="11"/>
  <c r="AA120" i="11"/>
  <c r="AH131" i="11"/>
  <c r="AH121" i="11"/>
  <c r="AH129" i="11"/>
  <c r="AA131" i="11"/>
  <c r="AA124" i="11"/>
  <c r="AA130" i="11"/>
  <c r="AH127" i="11"/>
  <c r="AA128" i="11"/>
  <c r="AA127" i="11"/>
  <c r="AA121" i="11"/>
  <c r="AA126" i="11"/>
  <c r="AH124" i="11"/>
  <c r="AA80" i="11"/>
  <c r="AA84" i="11"/>
  <c r="AH78" i="11"/>
  <c r="AA79" i="11"/>
  <c r="AH74" i="11"/>
  <c r="AH82" i="11"/>
  <c r="AA73" i="11"/>
  <c r="AA81" i="11"/>
  <c r="AA76" i="11"/>
  <c r="AA74" i="11"/>
  <c r="AH80" i="11"/>
  <c r="AH77" i="11"/>
  <c r="AH76" i="11"/>
  <c r="AA78" i="11"/>
  <c r="AA75" i="11"/>
  <c r="AA82" i="11"/>
  <c r="AH75" i="11"/>
  <c r="AH83" i="11"/>
  <c r="AH81" i="11"/>
  <c r="AH84" i="11"/>
  <c r="AA83" i="11"/>
  <c r="AH79" i="11"/>
  <c r="AA77" i="11"/>
  <c r="AH73" i="11"/>
  <c r="AA32" i="11"/>
  <c r="AH34" i="11"/>
  <c r="AH30" i="11"/>
  <c r="AH36" i="11"/>
  <c r="AH38" i="11"/>
  <c r="AA31" i="11"/>
  <c r="AA27" i="11"/>
  <c r="AH35" i="11"/>
  <c r="AA35" i="11"/>
  <c r="AH37" i="11"/>
  <c r="AH28" i="11"/>
  <c r="AA28" i="11"/>
  <c r="AH29" i="11"/>
  <c r="AA29" i="11"/>
  <c r="AA30" i="11"/>
  <c r="AH32" i="11"/>
  <c r="AH31" i="11"/>
  <c r="AA38" i="11"/>
  <c r="AA36" i="11"/>
  <c r="AA34" i="11"/>
  <c r="AA33" i="11"/>
  <c r="AH33" i="11"/>
  <c r="AA37" i="11"/>
  <c r="AH27" i="11"/>
  <c r="H74" i="14" l="1"/>
  <c r="X74" i="12"/>
  <c r="X62" i="12"/>
  <c r="AA88" i="11"/>
  <c r="AA42" i="11"/>
  <c r="AA182" i="11"/>
  <c r="AA135" i="11"/>
  <c r="AA181" i="11"/>
  <c r="AA41" i="11"/>
  <c r="AA87" i="11"/>
  <c r="AA134" i="11"/>
  <c r="M132" i="11"/>
  <c r="AA39" i="11"/>
  <c r="AA85" i="11" s="1"/>
  <c r="R143" i="11"/>
  <c r="R190" i="11"/>
  <c r="R192" i="11"/>
  <c r="CD64" i="11"/>
  <c r="P25" i="13"/>
  <c r="G156" i="12" s="1"/>
  <c r="R19" i="13"/>
  <c r="P24" i="13"/>
  <c r="X133" i="12" s="1"/>
  <c r="P23" i="13"/>
  <c r="G133" i="12" s="1"/>
  <c r="R30" i="13"/>
  <c r="P22" i="13"/>
  <c r="X121" i="12" s="1"/>
  <c r="R29" i="13"/>
  <c r="P21" i="13"/>
  <c r="G121" i="12" s="1"/>
  <c r="R28" i="13"/>
  <c r="P20" i="13"/>
  <c r="X109" i="12" s="1"/>
  <c r="P27" i="13"/>
  <c r="G168" i="12" s="1"/>
  <c r="R27" i="13"/>
  <c r="P19" i="13"/>
  <c r="G109" i="12" s="1"/>
  <c r="R26" i="13"/>
  <c r="C139" i="11"/>
  <c r="P51" i="13" s="1"/>
  <c r="G356" i="12" s="1"/>
  <c r="R25" i="13"/>
  <c r="R24" i="13"/>
  <c r="P26" i="13"/>
  <c r="X156" i="12" s="1"/>
  <c r="R23" i="13"/>
  <c r="R22" i="13"/>
  <c r="P30" i="13"/>
  <c r="R21" i="13"/>
  <c r="P29" i="13"/>
  <c r="G180" i="12" s="1"/>
  <c r="C186" i="11"/>
  <c r="R20" i="13"/>
  <c r="P28" i="13"/>
  <c r="X168" i="12" s="1"/>
  <c r="P39" i="13"/>
  <c r="G262" i="12" s="1"/>
  <c r="P32" i="13"/>
  <c r="X203" i="12" s="1"/>
  <c r="P35" i="13"/>
  <c r="G227" i="12" s="1"/>
  <c r="R32" i="13"/>
  <c r="P36" i="13"/>
  <c r="R35" i="13"/>
  <c r="P37" i="13"/>
  <c r="G250" i="12" s="1"/>
  <c r="R36" i="13"/>
  <c r="P38" i="13"/>
  <c r="X250" i="12" s="1"/>
  <c r="R37" i="13"/>
  <c r="P41" i="13"/>
  <c r="G274" i="12" s="1"/>
  <c r="R50" i="11"/>
  <c r="AW98" i="11"/>
  <c r="AW143" i="11"/>
  <c r="P33" i="13"/>
  <c r="G215" i="12" s="1"/>
  <c r="R41" i="13"/>
  <c r="R38" i="13"/>
  <c r="R34" i="13"/>
  <c r="R33" i="13"/>
  <c r="P34" i="13"/>
  <c r="R31" i="13"/>
  <c r="P31" i="13"/>
  <c r="G203" i="12" s="1"/>
  <c r="R42" i="13"/>
  <c r="P42" i="13"/>
  <c r="X274" i="12" s="1"/>
  <c r="R40" i="13"/>
  <c r="P40" i="13"/>
  <c r="X262" i="12" s="1"/>
  <c r="R39" i="13"/>
  <c r="R96" i="11"/>
  <c r="R98" i="11"/>
  <c r="R145" i="11"/>
  <c r="CD111" i="11"/>
  <c r="AW96" i="11"/>
  <c r="AW145" i="11"/>
  <c r="BM7" i="13"/>
  <c r="J25" i="9"/>
  <c r="K25" i="9" s="1"/>
  <c r="C61" i="11"/>
  <c r="C108" i="11"/>
  <c r="AJ9" i="13"/>
  <c r="CZ57" i="13"/>
  <c r="CZ58" i="13"/>
  <c r="J24" i="9" s="1"/>
  <c r="K24" i="9" s="1"/>
  <c r="CD67" i="11"/>
  <c r="CU18" i="13"/>
  <c r="CU17" i="13"/>
  <c r="CV25" i="13" s="1"/>
  <c r="H22" i="9" s="1"/>
  <c r="CU16" i="13"/>
  <c r="CU15" i="13"/>
  <c r="X159" i="14"/>
  <c r="H159" i="14"/>
  <c r="X158" i="14"/>
  <c r="H158" i="14"/>
  <c r="X157" i="14"/>
  <c r="H157" i="14"/>
  <c r="X137" i="14"/>
  <c r="H137" i="14"/>
  <c r="X136" i="14"/>
  <c r="H136" i="14"/>
  <c r="X135" i="14"/>
  <c r="H135" i="14"/>
  <c r="CU7" i="13"/>
  <c r="CU8" i="13"/>
  <c r="CU9" i="13"/>
  <c r="CU10" i="13"/>
  <c r="CU11" i="13"/>
  <c r="CU12" i="13"/>
  <c r="CU13" i="13"/>
  <c r="CU14" i="13"/>
  <c r="X102" i="14"/>
  <c r="H102" i="14"/>
  <c r="X101" i="14"/>
  <c r="H101" i="14"/>
  <c r="X100" i="14"/>
  <c r="H100" i="14"/>
  <c r="X80" i="14"/>
  <c r="H80" i="14"/>
  <c r="X79" i="14"/>
  <c r="H79" i="14"/>
  <c r="X78" i="14"/>
  <c r="H78" i="14"/>
  <c r="X44" i="14"/>
  <c r="X43" i="14"/>
  <c r="H44" i="14"/>
  <c r="H43" i="14"/>
  <c r="X22" i="14"/>
  <c r="X21" i="14"/>
  <c r="X215" i="12" l="1"/>
  <c r="X227" i="12"/>
  <c r="X180" i="12"/>
  <c r="AA179" i="11"/>
  <c r="AA132" i="11"/>
  <c r="R52" i="13"/>
  <c r="R51" i="13"/>
  <c r="R54" i="13"/>
  <c r="W54" i="13" s="1"/>
  <c r="R50" i="13"/>
  <c r="R53" i="13"/>
  <c r="W53" i="13" s="1"/>
  <c r="P52" i="13"/>
  <c r="X356" i="12" s="1"/>
  <c r="P50" i="13"/>
  <c r="X344" i="12" s="1"/>
  <c r="R47" i="13"/>
  <c r="R46" i="13"/>
  <c r="P48" i="13"/>
  <c r="X321" i="12" s="1"/>
  <c r="P49" i="13"/>
  <c r="G344" i="12" s="1"/>
  <c r="P43" i="13"/>
  <c r="G297" i="12" s="1"/>
  <c r="P53" i="13"/>
  <c r="G368" i="12" s="1"/>
  <c r="R43" i="13"/>
  <c r="P44" i="13"/>
  <c r="X297" i="12" s="1"/>
  <c r="P54" i="13"/>
  <c r="X368" i="12" s="1"/>
  <c r="R44" i="13"/>
  <c r="P45" i="13"/>
  <c r="G309" i="12" s="1"/>
  <c r="R45" i="13"/>
  <c r="R48" i="13"/>
  <c r="P46" i="13"/>
  <c r="X309" i="12" s="1"/>
  <c r="R49" i="13"/>
  <c r="P47" i="13"/>
  <c r="G321" i="12" s="1"/>
  <c r="CV20" i="13"/>
  <c r="H17" i="9" s="1"/>
  <c r="Q54" i="13"/>
  <c r="S54" i="13"/>
  <c r="X369" i="12" s="1"/>
  <c r="T54" i="13"/>
  <c r="N53" i="13"/>
  <c r="N369" i="12" s="1"/>
  <c r="Q53" i="13"/>
  <c r="S53" i="13"/>
  <c r="G369" i="12" s="1"/>
  <c r="T53" i="13"/>
  <c r="N54" i="13"/>
  <c r="AE369" i="12" s="1"/>
  <c r="J23" i="9"/>
  <c r="K23" i="9" s="1"/>
  <c r="CV26" i="13"/>
  <c r="H23" i="9" s="1"/>
  <c r="S23" i="9"/>
  <c r="S24" i="9"/>
  <c r="CV22" i="13"/>
  <c r="H19" i="9" s="1"/>
  <c r="CV27" i="13"/>
  <c r="H24" i="9" s="1"/>
  <c r="CV24" i="13"/>
  <c r="H21" i="9" s="1"/>
  <c r="CV21" i="13"/>
  <c r="H18" i="9" s="1"/>
  <c r="CV23" i="13"/>
  <c r="H20" i="9" s="1"/>
  <c r="U25" i="9" l="1"/>
  <c r="R24" i="9"/>
  <c r="R25" i="9"/>
  <c r="R23" i="9"/>
  <c r="H21" i="14"/>
  <c r="X45" i="14"/>
  <c r="H45" i="14"/>
  <c r="X23" i="14"/>
  <c r="G168" i="11"/>
  <c r="G169" i="11"/>
  <c r="G170" i="11"/>
  <c r="G171" i="11"/>
  <c r="G172" i="11"/>
  <c r="G173" i="11"/>
  <c r="G174" i="11"/>
  <c r="G175" i="11"/>
  <c r="G176" i="11"/>
  <c r="G177" i="11"/>
  <c r="K53" i="13" s="1"/>
  <c r="M367" i="12" s="1"/>
  <c r="G178" i="11"/>
  <c r="K54" i="13" s="1"/>
  <c r="AD367" i="12" s="1"/>
  <c r="G167" i="11"/>
  <c r="G121" i="11"/>
  <c r="G122" i="11"/>
  <c r="G123" i="11"/>
  <c r="G124" i="11"/>
  <c r="G125" i="11"/>
  <c r="G126" i="11"/>
  <c r="G127" i="11"/>
  <c r="G128" i="11"/>
  <c r="G129" i="11"/>
  <c r="G130" i="11"/>
  <c r="G131" i="11"/>
  <c r="G120" i="11"/>
  <c r="G74" i="11"/>
  <c r="G75" i="11"/>
  <c r="G76" i="11"/>
  <c r="G77" i="11"/>
  <c r="G78" i="11"/>
  <c r="G79" i="11"/>
  <c r="G80" i="11"/>
  <c r="G81" i="11"/>
  <c r="G82" i="11"/>
  <c r="G83" i="11"/>
  <c r="G84" i="11"/>
  <c r="G73" i="11"/>
  <c r="G32" i="11"/>
  <c r="G33" i="11"/>
  <c r="G34" i="11"/>
  <c r="G35" i="11"/>
  <c r="G36" i="11"/>
  <c r="G37" i="11"/>
  <c r="G38" i="11"/>
  <c r="G29" i="11"/>
  <c r="G30" i="11"/>
  <c r="G31" i="11"/>
  <c r="CS24" i="13"/>
  <c r="CS23" i="13"/>
  <c r="CS22" i="13"/>
  <c r="CS20" i="13"/>
  <c r="CS18" i="13"/>
  <c r="CS16" i="13"/>
  <c r="CQ43" i="13"/>
  <c r="CQ31" i="13"/>
  <c r="CQ20" i="13"/>
  <c r="CQ21" i="13"/>
  <c r="CQ22" i="13"/>
  <c r="CQ23" i="13"/>
  <c r="CQ24" i="13"/>
  <c r="CQ25" i="13"/>
  <c r="CQ26" i="13"/>
  <c r="CQ27" i="13"/>
  <c r="CQ28" i="13"/>
  <c r="CQ29" i="13"/>
  <c r="CQ30" i="13"/>
  <c r="CQ19" i="13"/>
  <c r="CS30" i="13"/>
  <c r="CS28" i="13"/>
  <c r="CS27" i="13"/>
  <c r="CS29" i="13"/>
  <c r="CS26" i="13"/>
  <c r="CS25" i="13"/>
  <c r="CS21" i="13"/>
  <c r="CS19" i="13"/>
  <c r="CS17" i="13"/>
  <c r="CS15" i="13"/>
  <c r="CS14" i="13"/>
  <c r="CS13" i="13"/>
  <c r="CS12" i="13"/>
  <c r="CS11" i="13"/>
  <c r="CS10" i="13"/>
  <c r="CS9" i="13"/>
  <c r="CS8" i="13"/>
  <c r="CS7" i="13"/>
  <c r="CQ8" i="13"/>
  <c r="CQ9" i="13"/>
  <c r="CQ10" i="13"/>
  <c r="CQ11" i="13"/>
  <c r="CQ12" i="13"/>
  <c r="CQ13" i="13"/>
  <c r="CQ14" i="13"/>
  <c r="CQ15" i="13"/>
  <c r="CQ16" i="13"/>
  <c r="CQ17" i="13"/>
  <c r="CQ18" i="13"/>
  <c r="CQ7" i="13"/>
  <c r="CP20" i="13"/>
  <c r="CP21" i="13"/>
  <c r="CP22" i="13"/>
  <c r="CP23" i="13"/>
  <c r="CP24" i="13"/>
  <c r="CP25" i="13"/>
  <c r="CP26" i="13"/>
  <c r="CP27" i="13"/>
  <c r="CP28" i="13"/>
  <c r="CP29" i="13"/>
  <c r="CP30" i="13"/>
  <c r="CP19" i="13"/>
  <c r="CP8" i="13"/>
  <c r="CP9" i="13"/>
  <c r="CP10" i="13"/>
  <c r="CP11" i="13"/>
  <c r="CP12" i="13"/>
  <c r="CP13" i="13"/>
  <c r="CP14" i="13"/>
  <c r="CP15" i="13"/>
  <c r="CP16" i="13"/>
  <c r="CP17" i="13"/>
  <c r="CP18" i="13"/>
  <c r="CP7" i="13"/>
  <c r="M85" i="11"/>
  <c r="BJ157" i="11"/>
  <c r="AN157" i="11"/>
  <c r="P157" i="11"/>
  <c r="BJ110" i="11"/>
  <c r="AN110" i="11"/>
  <c r="P110" i="11"/>
  <c r="BJ63" i="11"/>
  <c r="AN63" i="11"/>
  <c r="P63" i="11"/>
  <c r="CD20" i="11"/>
  <c r="CD18" i="11"/>
  <c r="CD178" i="11"/>
  <c r="O54" i="13" s="1"/>
  <c r="CD177" i="11"/>
  <c r="O53" i="13" s="1"/>
  <c r="CD176" i="11"/>
  <c r="CD175" i="11"/>
  <c r="CD174" i="11"/>
  <c r="CD173" i="11"/>
  <c r="CD172" i="11"/>
  <c r="CD171" i="11"/>
  <c r="CD170" i="11"/>
  <c r="CD169" i="11"/>
  <c r="CD168" i="11"/>
  <c r="CD167" i="11"/>
  <c r="CD131" i="11"/>
  <c r="CD130" i="11"/>
  <c r="CD129" i="11"/>
  <c r="CD128" i="11"/>
  <c r="CD127" i="11"/>
  <c r="CD126" i="11"/>
  <c r="CD125" i="11"/>
  <c r="CD124" i="11"/>
  <c r="CD123" i="11"/>
  <c r="CD122" i="11"/>
  <c r="CD121" i="11"/>
  <c r="CD120" i="11"/>
  <c r="CD84" i="11"/>
  <c r="CD83" i="11"/>
  <c r="CD82" i="11"/>
  <c r="O28" i="13" s="1"/>
  <c r="AD170" i="14" s="1"/>
  <c r="CD81" i="11"/>
  <c r="O27" i="13" s="1"/>
  <c r="AD168" i="14" s="1"/>
  <c r="CD80" i="11"/>
  <c r="O26" i="13" s="1"/>
  <c r="AD166" i="14" s="1"/>
  <c r="CD79" i="11"/>
  <c r="O25" i="13" s="1"/>
  <c r="AD164" i="14" s="1"/>
  <c r="CD78" i="11"/>
  <c r="O24" i="13" s="1"/>
  <c r="N174" i="14" s="1"/>
  <c r="CD77" i="11"/>
  <c r="CD76" i="11"/>
  <c r="CD75" i="11"/>
  <c r="CD74" i="11"/>
  <c r="O20" i="13" s="1"/>
  <c r="N166" i="14" s="1"/>
  <c r="CD73" i="11"/>
  <c r="CD29" i="11"/>
  <c r="O9" i="13" s="1"/>
  <c r="CD30" i="11"/>
  <c r="O10" i="13" s="1"/>
  <c r="CD31" i="11"/>
  <c r="O11" i="13" s="1"/>
  <c r="CD32" i="11"/>
  <c r="O12" i="13" s="1"/>
  <c r="CD33" i="11"/>
  <c r="O13" i="13" s="1"/>
  <c r="AD142" i="14" s="1"/>
  <c r="CD34" i="11"/>
  <c r="O14" i="13" s="1"/>
  <c r="AD144" i="14" s="1"/>
  <c r="CD35" i="11"/>
  <c r="O15" i="13" s="1"/>
  <c r="AD146" i="14" s="1"/>
  <c r="CD36" i="11"/>
  <c r="O16" i="13" s="1"/>
  <c r="AD148" i="14" s="1"/>
  <c r="CD37" i="11"/>
  <c r="O17" i="13" s="1"/>
  <c r="AD150" i="14" s="1"/>
  <c r="CD38" i="11"/>
  <c r="O18" i="13" s="1"/>
  <c r="AD152" i="14" s="1"/>
  <c r="CD28" i="11"/>
  <c r="O8" i="13" s="1"/>
  <c r="G27" i="11"/>
  <c r="CD27" i="11"/>
  <c r="AH26" i="11"/>
  <c r="AA26" i="11"/>
  <c r="CD19" i="11"/>
  <c r="N144" i="14" l="1"/>
  <c r="N30" i="14"/>
  <c r="AD30" i="14"/>
  <c r="N152" i="14"/>
  <c r="N38" i="14"/>
  <c r="N150" i="14"/>
  <c r="N36" i="14"/>
  <c r="N148" i="14"/>
  <c r="N34" i="14"/>
  <c r="N146" i="14"/>
  <c r="N32" i="14"/>
  <c r="AD32" i="14"/>
  <c r="V25" i="9"/>
  <c r="V22" i="13"/>
  <c r="X127" i="12" s="1"/>
  <c r="V53" i="13"/>
  <c r="G374" i="12" s="1"/>
  <c r="V54" i="13"/>
  <c r="X374" i="12" s="1"/>
  <c r="Q3" i="16"/>
  <c r="U53" i="13"/>
  <c r="G373" i="12" s="1"/>
  <c r="U54" i="13"/>
  <c r="X373" i="12" s="1"/>
  <c r="O7" i="13"/>
  <c r="X22" i="13"/>
  <c r="AA22" i="13" s="1"/>
  <c r="Z22" i="13"/>
  <c r="S22" i="13"/>
  <c r="X122" i="12" s="1"/>
  <c r="Q22" i="13"/>
  <c r="N22" i="13"/>
  <c r="T22" i="13"/>
  <c r="W22" i="13"/>
  <c r="P17" i="16" s="1"/>
  <c r="AB22" i="13"/>
  <c r="AD22" i="13"/>
  <c r="O21" i="13"/>
  <c r="T7" i="13"/>
  <c r="Z7" i="13"/>
  <c r="S7" i="13"/>
  <c r="Q7" i="13"/>
  <c r="N7" i="13"/>
  <c r="AD7" i="13"/>
  <c r="AB7" i="13"/>
  <c r="O23" i="13"/>
  <c r="Z20" i="13"/>
  <c r="S20" i="13"/>
  <c r="X110" i="12" s="1"/>
  <c r="Q20" i="13"/>
  <c r="N20" i="13"/>
  <c r="T20" i="13"/>
  <c r="AB20" i="13"/>
  <c r="AD20" i="13"/>
  <c r="O29" i="13"/>
  <c r="T13" i="13"/>
  <c r="Z13" i="13"/>
  <c r="S13" i="13"/>
  <c r="G63" i="12" s="1"/>
  <c r="Q13" i="13"/>
  <c r="N13" i="13"/>
  <c r="AB13" i="13"/>
  <c r="AD13" i="13"/>
  <c r="Z21" i="13"/>
  <c r="S21" i="13"/>
  <c r="G122" i="12" s="1"/>
  <c r="Q21" i="13"/>
  <c r="N21" i="13"/>
  <c r="T21" i="13"/>
  <c r="AB21" i="13"/>
  <c r="AD21" i="13"/>
  <c r="X15" i="13"/>
  <c r="AA15" i="13" s="1"/>
  <c r="T15" i="13"/>
  <c r="W15" i="13"/>
  <c r="P10" i="16" s="1"/>
  <c r="Z15" i="13"/>
  <c r="S15" i="13"/>
  <c r="G75" i="12" s="1"/>
  <c r="Q15" i="13"/>
  <c r="N15" i="13"/>
  <c r="N75" i="12" s="1"/>
  <c r="AB15" i="13"/>
  <c r="AD15" i="13"/>
  <c r="X14" i="13"/>
  <c r="AA14" i="13" s="1"/>
  <c r="T14" i="13"/>
  <c r="Z14" i="13"/>
  <c r="S14" i="13"/>
  <c r="Q14" i="13"/>
  <c r="N14" i="13"/>
  <c r="AB14" i="13"/>
  <c r="AD14" i="13"/>
  <c r="X26" i="13"/>
  <c r="AA26" i="13" s="1"/>
  <c r="Z26" i="13"/>
  <c r="S26" i="13"/>
  <c r="X157" i="12" s="1"/>
  <c r="Q26" i="13"/>
  <c r="N26" i="13"/>
  <c r="AE157" i="12" s="1"/>
  <c r="AH157" i="12" s="1"/>
  <c r="T26" i="13"/>
  <c r="AB26" i="13"/>
  <c r="AD26" i="13"/>
  <c r="T10" i="13"/>
  <c r="Z10" i="13"/>
  <c r="S10" i="13"/>
  <c r="X28" i="12" s="1"/>
  <c r="Q10" i="13"/>
  <c r="N10" i="13"/>
  <c r="AD10" i="13"/>
  <c r="AB10" i="13"/>
  <c r="X23" i="13"/>
  <c r="AA23" i="13" s="1"/>
  <c r="Z23" i="13"/>
  <c r="S23" i="13"/>
  <c r="G134" i="12" s="1"/>
  <c r="Q23" i="13"/>
  <c r="N23" i="13"/>
  <c r="N134" i="12" s="1"/>
  <c r="T23" i="13"/>
  <c r="W23" i="13"/>
  <c r="P18" i="16" s="1"/>
  <c r="AD23" i="13"/>
  <c r="AB23" i="13"/>
  <c r="O22" i="13"/>
  <c r="X18" i="13"/>
  <c r="AA18" i="13" s="1"/>
  <c r="Z18" i="13"/>
  <c r="N18" i="13"/>
  <c r="AE87" i="12" s="1"/>
  <c r="S18" i="13"/>
  <c r="X87" i="12" s="1"/>
  <c r="T18" i="13"/>
  <c r="W18" i="13"/>
  <c r="P13" i="16" s="1"/>
  <c r="Q18" i="13"/>
  <c r="AB18" i="13"/>
  <c r="AD18" i="13"/>
  <c r="X17" i="13"/>
  <c r="AA17" i="13" s="1"/>
  <c r="T17" i="13"/>
  <c r="Z17" i="13"/>
  <c r="S17" i="13"/>
  <c r="G87" i="12" s="1"/>
  <c r="Q17" i="13"/>
  <c r="N17" i="13"/>
  <c r="N87" i="12" s="1"/>
  <c r="AB17" i="13"/>
  <c r="AD17" i="13"/>
  <c r="X16" i="13"/>
  <c r="AA16" i="13" s="1"/>
  <c r="T16" i="13"/>
  <c r="Z16" i="13"/>
  <c r="S16" i="13"/>
  <c r="Q16" i="13"/>
  <c r="N16" i="13"/>
  <c r="AB16" i="13"/>
  <c r="AD16" i="13"/>
  <c r="X12" i="13"/>
  <c r="AA12" i="13" s="1"/>
  <c r="T12" i="13"/>
  <c r="Z12" i="13"/>
  <c r="S12" i="13"/>
  <c r="X40" i="12" s="1"/>
  <c r="Q12" i="13"/>
  <c r="N12" i="13"/>
  <c r="AD12" i="13"/>
  <c r="AB12" i="13"/>
  <c r="T27" i="13"/>
  <c r="Z27" i="13"/>
  <c r="S27" i="13"/>
  <c r="G169" i="12" s="1"/>
  <c r="Q27" i="13"/>
  <c r="N27" i="13"/>
  <c r="AB27" i="13"/>
  <c r="AD27" i="13"/>
  <c r="X11" i="13"/>
  <c r="AA11" i="13" s="1"/>
  <c r="T11" i="13"/>
  <c r="Z11" i="13"/>
  <c r="S11" i="13"/>
  <c r="G40" i="12" s="1"/>
  <c r="Q11" i="13"/>
  <c r="N11" i="13"/>
  <c r="AD11" i="13"/>
  <c r="AB11" i="13"/>
  <c r="Z25" i="13"/>
  <c r="S25" i="13"/>
  <c r="G157" i="12" s="1"/>
  <c r="Q25" i="13"/>
  <c r="N25" i="13"/>
  <c r="N157" i="12" s="1"/>
  <c r="T25" i="13"/>
  <c r="W25" i="13"/>
  <c r="P20" i="16" s="1"/>
  <c r="AD25" i="13"/>
  <c r="AB25" i="13"/>
  <c r="Z9" i="13"/>
  <c r="S9" i="13"/>
  <c r="G28" i="12" s="1"/>
  <c r="Q9" i="13"/>
  <c r="N9" i="13"/>
  <c r="N28" i="12" s="1"/>
  <c r="T9" i="13"/>
  <c r="W9" i="13"/>
  <c r="AB9" i="13"/>
  <c r="AD9" i="13"/>
  <c r="Z19" i="13"/>
  <c r="S19" i="13"/>
  <c r="G110" i="12" s="1"/>
  <c r="Q19" i="13"/>
  <c r="N19" i="13"/>
  <c r="T19" i="13"/>
  <c r="W19" i="13"/>
  <c r="P14" i="16" s="1"/>
  <c r="AB19" i="13"/>
  <c r="AD19" i="13"/>
  <c r="X30" i="13"/>
  <c r="AA30" i="13" s="1"/>
  <c r="T30" i="13"/>
  <c r="W30" i="13"/>
  <c r="P25" i="16" s="1"/>
  <c r="Z30" i="13"/>
  <c r="S30" i="13"/>
  <c r="Q30" i="13"/>
  <c r="N30" i="13"/>
  <c r="AB30" i="13"/>
  <c r="AD30" i="13"/>
  <c r="T29" i="13"/>
  <c r="W29" i="13"/>
  <c r="P24" i="16" s="1"/>
  <c r="Z29" i="13"/>
  <c r="S29" i="13"/>
  <c r="G181" i="12" s="1"/>
  <c r="Q29" i="13"/>
  <c r="N29" i="13"/>
  <c r="AD29" i="13"/>
  <c r="AB29" i="13"/>
  <c r="O30" i="13"/>
  <c r="X28" i="13"/>
  <c r="AA28" i="13" s="1"/>
  <c r="T28" i="13"/>
  <c r="Z28" i="13"/>
  <c r="S28" i="13"/>
  <c r="X169" i="12" s="1"/>
  <c r="Q28" i="13"/>
  <c r="N28" i="13"/>
  <c r="AD28" i="13"/>
  <c r="AB28" i="13"/>
  <c r="Z24" i="13"/>
  <c r="S24" i="13"/>
  <c r="X134" i="12" s="1"/>
  <c r="Q24" i="13"/>
  <c r="N24" i="13"/>
  <c r="T24" i="13"/>
  <c r="W24" i="13"/>
  <c r="P19" i="16" s="1"/>
  <c r="AB24" i="13"/>
  <c r="AD24" i="13"/>
  <c r="Z8" i="13"/>
  <c r="S8" i="13"/>
  <c r="X16" i="12" s="1"/>
  <c r="Q8" i="13"/>
  <c r="N8" i="13"/>
  <c r="AE16" i="12" s="1"/>
  <c r="AH16" i="12" s="1"/>
  <c r="T8" i="13"/>
  <c r="W8" i="13"/>
  <c r="X15" i="12"/>
  <c r="AB8" i="13"/>
  <c r="AD8" i="13"/>
  <c r="O19" i="13"/>
  <c r="Z31" i="13"/>
  <c r="Z47" i="13"/>
  <c r="T31" i="13"/>
  <c r="T47" i="13"/>
  <c r="S31" i="13"/>
  <c r="G204" i="12" s="1"/>
  <c r="S47" i="13"/>
  <c r="G322" i="12" s="1"/>
  <c r="Q31" i="13"/>
  <c r="Q47" i="13"/>
  <c r="O42" i="13"/>
  <c r="O37" i="16" s="1"/>
  <c r="N43" i="13"/>
  <c r="N298" i="12" s="1"/>
  <c r="N42" i="13"/>
  <c r="AE275" i="12" s="1"/>
  <c r="Z32" i="13"/>
  <c r="Z48" i="13"/>
  <c r="T32" i="13"/>
  <c r="T48" i="13"/>
  <c r="S32" i="13"/>
  <c r="X204" i="12" s="1"/>
  <c r="S48" i="13"/>
  <c r="X322" i="12" s="1"/>
  <c r="Q32" i="13"/>
  <c r="Q48" i="13"/>
  <c r="O43" i="13"/>
  <c r="O38" i="16" s="1"/>
  <c r="N44" i="13"/>
  <c r="AE298" i="12" s="1"/>
  <c r="S46" i="13"/>
  <c r="X310" i="12" s="1"/>
  <c r="AD54" i="13"/>
  <c r="Z33" i="13"/>
  <c r="Z49" i="13"/>
  <c r="T33" i="13"/>
  <c r="T49" i="13"/>
  <c r="S33" i="13"/>
  <c r="G216" i="12" s="1"/>
  <c r="S49" i="13"/>
  <c r="G345" i="12" s="1"/>
  <c r="Q33" i="13"/>
  <c r="Q49" i="13"/>
  <c r="O44" i="13"/>
  <c r="O39" i="16" s="1"/>
  <c r="N45" i="13"/>
  <c r="AB54" i="13"/>
  <c r="Z34" i="13"/>
  <c r="Z50" i="13"/>
  <c r="T34" i="13"/>
  <c r="T50" i="13"/>
  <c r="S34" i="13"/>
  <c r="S50" i="13"/>
  <c r="X345" i="12" s="1"/>
  <c r="W34" i="13"/>
  <c r="P29" i="16" s="1"/>
  <c r="Q34" i="13"/>
  <c r="Q50" i="13"/>
  <c r="O45" i="13"/>
  <c r="O40" i="16" s="1"/>
  <c r="N46" i="13"/>
  <c r="Z42" i="13"/>
  <c r="Z35" i="13"/>
  <c r="Z51" i="13"/>
  <c r="T35" i="13"/>
  <c r="T51" i="13"/>
  <c r="S35" i="13"/>
  <c r="G228" i="12" s="1"/>
  <c r="S51" i="13"/>
  <c r="G357" i="12" s="1"/>
  <c r="W35" i="13"/>
  <c r="P30" i="16" s="1"/>
  <c r="Q35" i="13"/>
  <c r="Q51" i="13"/>
  <c r="O46" i="13"/>
  <c r="O41" i="16" s="1"/>
  <c r="N31" i="13"/>
  <c r="N47" i="13"/>
  <c r="Z46" i="13"/>
  <c r="Z36" i="13"/>
  <c r="Z52" i="13"/>
  <c r="T36" i="13"/>
  <c r="T52" i="13"/>
  <c r="S36" i="13"/>
  <c r="S52" i="13"/>
  <c r="X357" i="12" s="1"/>
  <c r="W36" i="13"/>
  <c r="P31" i="16" s="1"/>
  <c r="Q36" i="13"/>
  <c r="Q52" i="13"/>
  <c r="O31" i="13"/>
  <c r="O26" i="16" s="1"/>
  <c r="O47" i="13"/>
  <c r="O42" i="16" s="1"/>
  <c r="N32" i="13"/>
  <c r="AE204" i="12" s="1"/>
  <c r="N48" i="13"/>
  <c r="Z37" i="13"/>
  <c r="Z53" i="13"/>
  <c r="T37" i="13"/>
  <c r="S37" i="13"/>
  <c r="G251" i="12" s="1"/>
  <c r="W37" i="13"/>
  <c r="P32" i="16" s="1"/>
  <c r="Q37" i="13"/>
  <c r="O32" i="13"/>
  <c r="O27" i="16" s="1"/>
  <c r="O48" i="13"/>
  <c r="O43" i="16" s="1"/>
  <c r="N33" i="13"/>
  <c r="N49" i="13"/>
  <c r="S42" i="13"/>
  <c r="X275" i="12" s="1"/>
  <c r="N38" i="13"/>
  <c r="W46" i="13"/>
  <c r="P41" i="16" s="1"/>
  <c r="O41" i="13"/>
  <c r="O36" i="16" s="1"/>
  <c r="Z38" i="13"/>
  <c r="Z54" i="13"/>
  <c r="T38" i="13"/>
  <c r="S38" i="13"/>
  <c r="X251" i="12" s="1"/>
  <c r="W38" i="13"/>
  <c r="P33" i="16" s="1"/>
  <c r="P49" i="16"/>
  <c r="Q38" i="13"/>
  <c r="O33" i="13"/>
  <c r="O28" i="16" s="1"/>
  <c r="O49" i="13"/>
  <c r="O44" i="16" s="1"/>
  <c r="N34" i="13"/>
  <c r="N50" i="13"/>
  <c r="T42" i="13"/>
  <c r="O37" i="13"/>
  <c r="O32" i="16" s="1"/>
  <c r="Z39" i="13"/>
  <c r="T39" i="13"/>
  <c r="S39" i="13"/>
  <c r="G263" i="12" s="1"/>
  <c r="W39" i="13"/>
  <c r="P34" i="16" s="1"/>
  <c r="Q39" i="13"/>
  <c r="O34" i="13"/>
  <c r="O29" i="16" s="1"/>
  <c r="O50" i="13"/>
  <c r="O45" i="16" s="1"/>
  <c r="N35" i="13"/>
  <c r="N51" i="13"/>
  <c r="Z40" i="13"/>
  <c r="T40" i="13"/>
  <c r="S40" i="13"/>
  <c r="X263" i="12" s="1"/>
  <c r="W40" i="13"/>
  <c r="P35" i="16" s="1"/>
  <c r="Q40" i="13"/>
  <c r="O35" i="13"/>
  <c r="O30" i="16" s="1"/>
  <c r="O51" i="13"/>
  <c r="O46" i="16" s="1"/>
  <c r="N36" i="13"/>
  <c r="N52" i="13"/>
  <c r="AE357" i="12" s="1"/>
  <c r="T46" i="13"/>
  <c r="Z41" i="13"/>
  <c r="T41" i="13"/>
  <c r="S41" i="13"/>
  <c r="G275" i="12" s="1"/>
  <c r="W41" i="13"/>
  <c r="P36" i="16" s="1"/>
  <c r="Q41" i="13"/>
  <c r="O36" i="13"/>
  <c r="O31" i="16" s="1"/>
  <c r="O52" i="13"/>
  <c r="O47" i="16" s="1"/>
  <c r="N37" i="13"/>
  <c r="W42" i="13"/>
  <c r="P37" i="16" s="1"/>
  <c r="Q42" i="13"/>
  <c r="Q46" i="13"/>
  <c r="Z43" i="13"/>
  <c r="T43" i="13"/>
  <c r="S43" i="13"/>
  <c r="G298" i="12" s="1"/>
  <c r="W43" i="13"/>
  <c r="P38" i="16" s="1"/>
  <c r="Q43" i="13"/>
  <c r="O38" i="13"/>
  <c r="O33" i="16" s="1"/>
  <c r="O49" i="16"/>
  <c r="N39" i="13"/>
  <c r="N263" i="12" s="1"/>
  <c r="Z44" i="13"/>
  <c r="T44" i="13"/>
  <c r="S44" i="13"/>
  <c r="X298" i="12" s="1"/>
  <c r="W44" i="13"/>
  <c r="P39" i="16" s="1"/>
  <c r="Q44" i="13"/>
  <c r="O39" i="13"/>
  <c r="O34" i="16" s="1"/>
  <c r="N40" i="13"/>
  <c r="AE263" i="12" s="1"/>
  <c r="Z45" i="13"/>
  <c r="T45" i="13"/>
  <c r="S45" i="13"/>
  <c r="G310" i="12" s="1"/>
  <c r="W45" i="13"/>
  <c r="P40" i="16" s="1"/>
  <c r="Q45" i="13"/>
  <c r="O40" i="13"/>
  <c r="O35" i="16" s="1"/>
  <c r="N41" i="13"/>
  <c r="AD48" i="13"/>
  <c r="AD53" i="13"/>
  <c r="AD32" i="13"/>
  <c r="AB48" i="13"/>
  <c r="AB49" i="13"/>
  <c r="AB46" i="13"/>
  <c r="AD40" i="13"/>
  <c r="AB32" i="13"/>
  <c r="AD49" i="13"/>
  <c r="AD46" i="13"/>
  <c r="AB33" i="13"/>
  <c r="AB53" i="13"/>
  <c r="AB50" i="13"/>
  <c r="AB47" i="13"/>
  <c r="AB41" i="13"/>
  <c r="AD50" i="13"/>
  <c r="AD47" i="13"/>
  <c r="AD33" i="13"/>
  <c r="AB43" i="13"/>
  <c r="AD36" i="13"/>
  <c r="AD41" i="13"/>
  <c r="AB51" i="13"/>
  <c r="AB37" i="13"/>
  <c r="AB34" i="13"/>
  <c r="AD43" i="13"/>
  <c r="AD37" i="13"/>
  <c r="AB42" i="13"/>
  <c r="AD51" i="13"/>
  <c r="AB38" i="13"/>
  <c r="AB36" i="13"/>
  <c r="AB40" i="13"/>
  <c r="AB44" i="13"/>
  <c r="AD38" i="13"/>
  <c r="AD34" i="13"/>
  <c r="AB52" i="13"/>
  <c r="AB31" i="13"/>
  <c r="AD42" i="13"/>
  <c r="AD44" i="13"/>
  <c r="AB39" i="13"/>
  <c r="AB35" i="13"/>
  <c r="AD52" i="13"/>
  <c r="AD31" i="13"/>
  <c r="AD35" i="13"/>
  <c r="AB45" i="13"/>
  <c r="AD39" i="13"/>
  <c r="AD45" i="13"/>
  <c r="V50" i="13"/>
  <c r="X350" i="12" s="1"/>
  <c r="V49" i="13"/>
  <c r="G350" i="12" s="1"/>
  <c r="V36" i="13"/>
  <c r="X233" i="12" s="1"/>
  <c r="V21" i="13"/>
  <c r="G127" i="12" s="1"/>
  <c r="V19" i="13"/>
  <c r="G115" i="12" s="1"/>
  <c r="V52" i="13"/>
  <c r="X362" i="12" s="1"/>
  <c r="V46" i="13"/>
  <c r="X315" i="12" s="1"/>
  <c r="V34" i="13"/>
  <c r="X221" i="12" s="1"/>
  <c r="V18" i="13"/>
  <c r="X92" i="12" s="1"/>
  <c r="V51" i="13"/>
  <c r="G362" i="12" s="1"/>
  <c r="V35" i="13"/>
  <c r="G233" i="12" s="1"/>
  <c r="V20" i="13"/>
  <c r="X115" i="12" s="1"/>
  <c r="Q33" i="16"/>
  <c r="V48" i="13"/>
  <c r="X327" i="12" s="1"/>
  <c r="V33" i="13"/>
  <c r="G221" i="12" s="1"/>
  <c r="V17" i="13"/>
  <c r="G92" i="12" s="1"/>
  <c r="Q18" i="16"/>
  <c r="V47" i="13"/>
  <c r="G327" i="12" s="1"/>
  <c r="V32" i="13"/>
  <c r="X209" i="12" s="1"/>
  <c r="V16" i="13"/>
  <c r="X80" i="12" s="1"/>
  <c r="Q17" i="16"/>
  <c r="V31" i="13"/>
  <c r="G209" i="12" s="1"/>
  <c r="V15" i="13"/>
  <c r="G80" i="12" s="1"/>
  <c r="Q16" i="16"/>
  <c r="U35" i="13"/>
  <c r="G232" i="12" s="1"/>
  <c r="V45" i="13"/>
  <c r="G315" i="12" s="1"/>
  <c r="V30" i="13"/>
  <c r="X186" i="12" s="1"/>
  <c r="V14" i="13"/>
  <c r="X68" i="12" s="1"/>
  <c r="V44" i="13"/>
  <c r="X303" i="12" s="1"/>
  <c r="V29" i="13"/>
  <c r="G186" i="12" s="1"/>
  <c r="V13" i="13"/>
  <c r="G68" i="12" s="1"/>
  <c r="V43" i="13"/>
  <c r="G303" i="12" s="1"/>
  <c r="V28" i="13"/>
  <c r="X174" i="12" s="1"/>
  <c r="V12" i="13"/>
  <c r="X45" i="12" s="1"/>
  <c r="V42" i="13"/>
  <c r="X280" i="12" s="1"/>
  <c r="V27" i="13"/>
  <c r="G174" i="12" s="1"/>
  <c r="V11" i="13"/>
  <c r="G45" i="12" s="1"/>
  <c r="Q31" i="16"/>
  <c r="V41" i="13"/>
  <c r="G280" i="12" s="1"/>
  <c r="V26" i="13"/>
  <c r="X162" i="12" s="1"/>
  <c r="V10" i="13"/>
  <c r="X33" i="12" s="1"/>
  <c r="V40" i="13"/>
  <c r="X268" i="12" s="1"/>
  <c r="V25" i="13"/>
  <c r="G162" i="12" s="1"/>
  <c r="V9" i="13"/>
  <c r="G33" i="12" s="1"/>
  <c r="Q32" i="16"/>
  <c r="V7" i="13"/>
  <c r="G21" i="12" s="1"/>
  <c r="V39" i="13"/>
  <c r="G268" i="12" s="1"/>
  <c r="V24" i="13"/>
  <c r="X139" i="12" s="1"/>
  <c r="V8" i="13"/>
  <c r="X21" i="12" s="1"/>
  <c r="V38" i="13"/>
  <c r="X256" i="12" s="1"/>
  <c r="V23" i="13"/>
  <c r="G139" i="12" s="1"/>
  <c r="V37" i="13"/>
  <c r="G256" i="12" s="1"/>
  <c r="U12" i="13"/>
  <c r="X44" i="12" s="1"/>
  <c r="U11" i="13"/>
  <c r="G44" i="12" s="1"/>
  <c r="U51" i="13"/>
  <c r="G361" i="12" s="1"/>
  <c r="Q15" i="16"/>
  <c r="Q2" i="16"/>
  <c r="Q49" i="16"/>
  <c r="Q48" i="16"/>
  <c r="Q47" i="16"/>
  <c r="Q34" i="16"/>
  <c r="CF24" i="13"/>
  <c r="CD21" i="11"/>
  <c r="Q46" i="16"/>
  <c r="Q30" i="16"/>
  <c r="Q14" i="16"/>
  <c r="U19" i="13"/>
  <c r="G114" i="12" s="1"/>
  <c r="U10" i="13"/>
  <c r="X32" i="12" s="1"/>
  <c r="Q45" i="16"/>
  <c r="Q29" i="16"/>
  <c r="Q13" i="16"/>
  <c r="U9" i="13"/>
  <c r="G32" i="12" s="1"/>
  <c r="Q44" i="16"/>
  <c r="Q28" i="16"/>
  <c r="Q12" i="16"/>
  <c r="U8" i="13"/>
  <c r="Q43" i="16"/>
  <c r="Q27" i="16"/>
  <c r="Q11" i="16"/>
  <c r="U7" i="13"/>
  <c r="Q42" i="16"/>
  <c r="Q26" i="16"/>
  <c r="Q10" i="16"/>
  <c r="Q41" i="16"/>
  <c r="Q25" i="16"/>
  <c r="Q9" i="16"/>
  <c r="U43" i="13"/>
  <c r="G302" i="12" s="1"/>
  <c r="Q40" i="16"/>
  <c r="Q24" i="16"/>
  <c r="Q8" i="16"/>
  <c r="Q39" i="16"/>
  <c r="Q23" i="16"/>
  <c r="Q7" i="16"/>
  <c r="U27" i="13"/>
  <c r="G173" i="12" s="1"/>
  <c r="Q38" i="16"/>
  <c r="Q22" i="16"/>
  <c r="Q6" i="16"/>
  <c r="Q37" i="16"/>
  <c r="Q21" i="16"/>
  <c r="Q5" i="16"/>
  <c r="Q36" i="16"/>
  <c r="Q20" i="16"/>
  <c r="Q4" i="16"/>
  <c r="Q35" i="16"/>
  <c r="Q19" i="16"/>
  <c r="X52" i="13"/>
  <c r="AA52" i="13" s="1"/>
  <c r="X36" i="13"/>
  <c r="AA36" i="13" s="1"/>
  <c r="X44" i="13"/>
  <c r="AA44" i="13" s="1"/>
  <c r="K45" i="13"/>
  <c r="K37" i="13"/>
  <c r="M249" i="12" s="1"/>
  <c r="CD24" i="13"/>
  <c r="U50" i="13"/>
  <c r="X349" i="12" s="1"/>
  <c r="U42" i="13"/>
  <c r="X279" i="12" s="1"/>
  <c r="U34" i="13"/>
  <c r="X220" i="12" s="1"/>
  <c r="U26" i="13"/>
  <c r="X161" i="12" s="1"/>
  <c r="U18" i="13"/>
  <c r="X91" i="12" s="1"/>
  <c r="U49" i="13"/>
  <c r="G349" i="12" s="1"/>
  <c r="U41" i="13"/>
  <c r="G279" i="12" s="1"/>
  <c r="U33" i="13"/>
  <c r="G220" i="12" s="1"/>
  <c r="U25" i="13"/>
  <c r="G161" i="12" s="1"/>
  <c r="U17" i="13"/>
  <c r="G91" i="12" s="1"/>
  <c r="U48" i="13"/>
  <c r="X326" i="12" s="1"/>
  <c r="U40" i="13"/>
  <c r="X267" i="12" s="1"/>
  <c r="U32" i="13"/>
  <c r="X208" i="12" s="1"/>
  <c r="U24" i="13"/>
  <c r="X138" i="12" s="1"/>
  <c r="U16" i="13"/>
  <c r="X79" i="12" s="1"/>
  <c r="U47" i="13"/>
  <c r="G326" i="12" s="1"/>
  <c r="U39" i="13"/>
  <c r="G267" i="12" s="1"/>
  <c r="U31" i="13"/>
  <c r="G208" i="12" s="1"/>
  <c r="U23" i="13"/>
  <c r="G138" i="12" s="1"/>
  <c r="U15" i="13"/>
  <c r="G79" i="12" s="1"/>
  <c r="U46" i="13"/>
  <c r="X314" i="12" s="1"/>
  <c r="U38" i="13"/>
  <c r="X255" i="12" s="1"/>
  <c r="U30" i="13"/>
  <c r="X185" i="12" s="1"/>
  <c r="U22" i="13"/>
  <c r="X126" i="12" s="1"/>
  <c r="U14" i="13"/>
  <c r="X67" i="12" s="1"/>
  <c r="U45" i="13"/>
  <c r="G314" i="12" s="1"/>
  <c r="U37" i="13"/>
  <c r="G255" i="12" s="1"/>
  <c r="U29" i="13"/>
  <c r="G185" i="12" s="1"/>
  <c r="U21" i="13"/>
  <c r="G126" i="12" s="1"/>
  <c r="U13" i="13"/>
  <c r="G67" i="12" s="1"/>
  <c r="U52" i="13"/>
  <c r="X361" i="12" s="1"/>
  <c r="U44" i="13"/>
  <c r="X302" i="12" s="1"/>
  <c r="U36" i="13"/>
  <c r="X232" i="12" s="1"/>
  <c r="U28" i="13"/>
  <c r="X173" i="12" s="1"/>
  <c r="U20" i="13"/>
  <c r="X114" i="12" s="1"/>
  <c r="K32" i="13"/>
  <c r="AD202" i="12" s="1"/>
  <c r="K38" i="13"/>
  <c r="AD249" i="12" s="1"/>
  <c r="CG15" i="13"/>
  <c r="CH15" i="13" s="1"/>
  <c r="I21" i="9" s="1"/>
  <c r="CL15" i="13"/>
  <c r="CM15" i="13" s="1"/>
  <c r="I22" i="9" s="1"/>
  <c r="K13" i="13"/>
  <c r="M61" i="12" s="1"/>
  <c r="K27" i="13"/>
  <c r="M167" i="12" s="1"/>
  <c r="CE24" i="13"/>
  <c r="CJ24" i="13"/>
  <c r="CI24" i="13"/>
  <c r="CK24" i="13"/>
  <c r="CE11" i="13"/>
  <c r="CD11" i="13"/>
  <c r="CJ11" i="13"/>
  <c r="CG11" i="13"/>
  <c r="CF11" i="13"/>
  <c r="CL11" i="13"/>
  <c r="CK11" i="13"/>
  <c r="CI11" i="13"/>
  <c r="CK7" i="13"/>
  <c r="CD7" i="13"/>
  <c r="CE7" i="13"/>
  <c r="CI7" i="13"/>
  <c r="CJ7" i="13"/>
  <c r="CF7" i="13"/>
  <c r="CL7" i="13"/>
  <c r="CG7" i="13"/>
  <c r="W50" i="13"/>
  <c r="P45" i="16" s="1"/>
  <c r="W27" i="13"/>
  <c r="P22" i="16" s="1"/>
  <c r="O15" i="16"/>
  <c r="W48" i="13"/>
  <c r="P43" i="16" s="1"/>
  <c r="W32" i="13"/>
  <c r="P27" i="16" s="1"/>
  <c r="O22" i="16"/>
  <c r="W16" i="13"/>
  <c r="P11" i="16" s="1"/>
  <c r="O6" i="16"/>
  <c r="O13" i="16"/>
  <c r="O20" i="16"/>
  <c r="W14" i="13"/>
  <c r="P9" i="16" s="1"/>
  <c r="O4" i="16"/>
  <c r="P48" i="16"/>
  <c r="W21" i="13"/>
  <c r="P16" i="16" s="1"/>
  <c r="O11" i="16"/>
  <c r="Q28" i="12"/>
  <c r="W28" i="13"/>
  <c r="P23" i="16" s="1"/>
  <c r="W51" i="13"/>
  <c r="P46" i="16" s="1"/>
  <c r="O9" i="16"/>
  <c r="O48" i="16"/>
  <c r="W26" i="13"/>
  <c r="P21" i="16" s="1"/>
  <c r="Q369" i="12"/>
  <c r="W49" i="13"/>
  <c r="P44" i="16" s="1"/>
  <c r="W33" i="13"/>
  <c r="P28" i="16" s="1"/>
  <c r="O23" i="16"/>
  <c r="W17" i="13"/>
  <c r="P12" i="16" s="1"/>
  <c r="O7" i="16"/>
  <c r="W47" i="13"/>
  <c r="P42" i="16" s="1"/>
  <c r="W31" i="13"/>
  <c r="P26" i="16" s="1"/>
  <c r="O21" i="16"/>
  <c r="O5" i="16"/>
  <c r="O12" i="16"/>
  <c r="O19" i="16"/>
  <c r="W13" i="13"/>
  <c r="P8" i="16" s="1"/>
  <c r="O3" i="16"/>
  <c r="W52" i="13"/>
  <c r="P47" i="16" s="1"/>
  <c r="W20" i="13"/>
  <c r="P15" i="16" s="1"/>
  <c r="O10" i="16"/>
  <c r="O8" i="16"/>
  <c r="X8" i="13"/>
  <c r="K12" i="13"/>
  <c r="AD38" i="12" s="1"/>
  <c r="K44" i="13"/>
  <c r="AD296" i="12" s="1"/>
  <c r="K15" i="13"/>
  <c r="M73" i="12" s="1"/>
  <c r="X29" i="13"/>
  <c r="K11" i="13"/>
  <c r="M38" i="12" s="1"/>
  <c r="K19" i="13"/>
  <c r="M108" i="12" s="1"/>
  <c r="X51" i="13"/>
  <c r="X7" i="13"/>
  <c r="X50" i="13"/>
  <c r="X43" i="13"/>
  <c r="K34" i="13"/>
  <c r="K49" i="13"/>
  <c r="M343" i="12" s="1"/>
  <c r="X35" i="13"/>
  <c r="X34" i="13"/>
  <c r="K30" i="13"/>
  <c r="K35" i="13"/>
  <c r="M226" i="12" s="1"/>
  <c r="K50" i="13"/>
  <c r="AD343" i="12" s="1"/>
  <c r="K7" i="13"/>
  <c r="K23" i="13"/>
  <c r="M132" i="12" s="1"/>
  <c r="K36" i="13"/>
  <c r="K43" i="13"/>
  <c r="M296" i="12" s="1"/>
  <c r="K51" i="13"/>
  <c r="M355" i="12" s="1"/>
  <c r="K18" i="13"/>
  <c r="AD85" i="12" s="1"/>
  <c r="K52" i="13"/>
  <c r="AD355" i="12" s="1"/>
  <c r="K33" i="13"/>
  <c r="M214" i="12" s="1"/>
  <c r="K31" i="13"/>
  <c r="M202" i="12" s="1"/>
  <c r="K28" i="13"/>
  <c r="AD167" i="12" s="1"/>
  <c r="K47" i="13"/>
  <c r="M320" i="12" s="1"/>
  <c r="K46" i="13"/>
  <c r="AD308" i="12" s="1"/>
  <c r="K42" i="13"/>
  <c r="AD273" i="12" s="1"/>
  <c r="K22" i="13"/>
  <c r="AD120" i="12" s="1"/>
  <c r="X19" i="13"/>
  <c r="K17" i="13"/>
  <c r="M85" i="12" s="1"/>
  <c r="K29" i="13"/>
  <c r="M179" i="12" s="1"/>
  <c r="X21" i="13"/>
  <c r="X49" i="13"/>
  <c r="X41" i="13"/>
  <c r="X33" i="13"/>
  <c r="AA33" i="13" s="1"/>
  <c r="K26" i="13"/>
  <c r="AD155" i="12" s="1"/>
  <c r="K10" i="13"/>
  <c r="AD26" i="12" s="1"/>
  <c r="K41" i="13"/>
  <c r="M273" i="12" s="1"/>
  <c r="K14" i="13"/>
  <c r="X24" i="13"/>
  <c r="K21" i="13"/>
  <c r="M120" i="12" s="1"/>
  <c r="X48" i="13"/>
  <c r="X40" i="13"/>
  <c r="X32" i="13"/>
  <c r="AA32" i="13" s="1"/>
  <c r="X20" i="13"/>
  <c r="K48" i="13"/>
  <c r="AD320" i="12" s="1"/>
  <c r="K40" i="13"/>
  <c r="AD261" i="12" s="1"/>
  <c r="X10" i="13"/>
  <c r="AA10" i="13" s="1"/>
  <c r="K9" i="13"/>
  <c r="M26" i="12" s="1"/>
  <c r="X27" i="13"/>
  <c r="AA27" i="13" s="1"/>
  <c r="K24" i="13"/>
  <c r="AD132" i="12" s="1"/>
  <c r="X47" i="13"/>
  <c r="X39" i="13"/>
  <c r="X31" i="13"/>
  <c r="X25" i="13"/>
  <c r="X42" i="13"/>
  <c r="AA42" i="13" s="1"/>
  <c r="K25" i="13"/>
  <c r="M155" i="12" s="1"/>
  <c r="K20" i="13"/>
  <c r="AD108" i="12" s="1"/>
  <c r="K39" i="13"/>
  <c r="M261" i="12" s="1"/>
  <c r="K16" i="13"/>
  <c r="X54" i="13"/>
  <c r="X46" i="13"/>
  <c r="AA46" i="13" s="1"/>
  <c r="X38" i="13"/>
  <c r="AA38" i="13" s="1"/>
  <c r="X13" i="13"/>
  <c r="AA13" i="13" s="1"/>
  <c r="X9" i="13"/>
  <c r="K8" i="13"/>
  <c r="X53" i="13"/>
  <c r="X45" i="13"/>
  <c r="AA45" i="13" s="1"/>
  <c r="X37" i="13"/>
  <c r="AA37" i="13" s="1"/>
  <c r="N142" i="14" l="1"/>
  <c r="AD28" i="14"/>
  <c r="AD50" i="14"/>
  <c r="N28" i="14"/>
  <c r="AD85" i="14"/>
  <c r="AD107" i="14"/>
  <c r="N107" i="14"/>
  <c r="O17" i="16"/>
  <c r="N170" i="14"/>
  <c r="O18" i="16"/>
  <c r="N172" i="14"/>
  <c r="O14" i="16"/>
  <c r="N164" i="14"/>
  <c r="O25" i="16"/>
  <c r="AD174" i="14"/>
  <c r="O24" i="16"/>
  <c r="AD172" i="14"/>
  <c r="O16" i="16"/>
  <c r="N168" i="14"/>
  <c r="N357" i="12"/>
  <c r="Q357" i="12" s="1"/>
  <c r="N345" i="12"/>
  <c r="Q345" i="12" s="1"/>
  <c r="N322" i="12"/>
  <c r="Q322" i="12" s="1"/>
  <c r="I40" i="16"/>
  <c r="M308" i="12"/>
  <c r="N310" i="12"/>
  <c r="Q310" i="12" s="1"/>
  <c r="N275" i="12"/>
  <c r="Q275" i="12" s="1"/>
  <c r="N251" i="12"/>
  <c r="Q251" i="12" s="1"/>
  <c r="N228" i="12"/>
  <c r="Q228" i="12" s="1"/>
  <c r="N216" i="12"/>
  <c r="Q216" i="12" s="1"/>
  <c r="N204" i="12"/>
  <c r="Q204" i="12" s="1"/>
  <c r="N181" i="12"/>
  <c r="Q181" i="12" s="1"/>
  <c r="N169" i="12"/>
  <c r="Q169" i="12" s="1"/>
  <c r="N122" i="12"/>
  <c r="Q122" i="12" s="1"/>
  <c r="N110" i="12"/>
  <c r="Q110" i="12" s="1"/>
  <c r="N63" i="12"/>
  <c r="Q63" i="12" s="1"/>
  <c r="N40" i="12"/>
  <c r="Q40" i="12" s="1"/>
  <c r="AE345" i="12"/>
  <c r="AH345" i="12" s="1"/>
  <c r="AE322" i="12"/>
  <c r="AH322" i="12" s="1"/>
  <c r="AE310" i="12"/>
  <c r="AH310" i="12" s="1"/>
  <c r="AE251" i="12"/>
  <c r="AH251" i="12" s="1"/>
  <c r="AE228" i="12"/>
  <c r="AH228" i="12" s="1"/>
  <c r="AD214" i="12"/>
  <c r="AD226" i="12"/>
  <c r="X216" i="12"/>
  <c r="X228" i="12"/>
  <c r="AE216" i="12"/>
  <c r="AH216" i="12" s="1"/>
  <c r="AD179" i="12"/>
  <c r="AE181" i="12"/>
  <c r="AH181" i="12" s="1"/>
  <c r="X181" i="12"/>
  <c r="AH204" i="12"/>
  <c r="AE169" i="12"/>
  <c r="AH169" i="12" s="1"/>
  <c r="AE134" i="12"/>
  <c r="AH134" i="12" s="1"/>
  <c r="AE122" i="12"/>
  <c r="AH122" i="12" s="1"/>
  <c r="AE110" i="12"/>
  <c r="AH110" i="12" s="1"/>
  <c r="AD61" i="12"/>
  <c r="AD73" i="12"/>
  <c r="AE63" i="12"/>
  <c r="AH63" i="12" s="1"/>
  <c r="AE75" i="12"/>
  <c r="AH75" i="12" s="1"/>
  <c r="X63" i="12"/>
  <c r="X75" i="12"/>
  <c r="AE40" i="12"/>
  <c r="AH40" i="12" s="1"/>
  <c r="AE28" i="12"/>
  <c r="AH28" i="12" s="1"/>
  <c r="L30" i="13"/>
  <c r="W175" i="14" s="1"/>
  <c r="L28" i="13"/>
  <c r="L17" i="13"/>
  <c r="W151" i="14" s="1"/>
  <c r="L53" i="13"/>
  <c r="G371" i="12" s="1"/>
  <c r="L22" i="13"/>
  <c r="G171" i="14" s="1"/>
  <c r="L18" i="13"/>
  <c r="W153" i="14" s="1"/>
  <c r="L11" i="13"/>
  <c r="L12" i="13"/>
  <c r="G39" i="14" s="1"/>
  <c r="L15" i="13"/>
  <c r="W147" i="14" s="1"/>
  <c r="L26" i="13"/>
  <c r="W167" i="14" s="1"/>
  <c r="L23" i="13"/>
  <c r="L16" i="13"/>
  <c r="Q157" i="12"/>
  <c r="L14" i="13"/>
  <c r="W145" i="14" s="1"/>
  <c r="Q263" i="12"/>
  <c r="Q134" i="12"/>
  <c r="AA54" i="13"/>
  <c r="L54" i="13"/>
  <c r="X371" i="12" s="1"/>
  <c r="AH275" i="12"/>
  <c r="AH369" i="12"/>
  <c r="Q298" i="12"/>
  <c r="AH298" i="12"/>
  <c r="AH263" i="12"/>
  <c r="AH357" i="12"/>
  <c r="X20" i="12"/>
  <c r="L36" i="13"/>
  <c r="L52" i="13"/>
  <c r="X359" i="12" s="1"/>
  <c r="R4" i="16"/>
  <c r="R20" i="16"/>
  <c r="R36" i="16"/>
  <c r="R5" i="16"/>
  <c r="R21" i="16"/>
  <c r="R37" i="16"/>
  <c r="R6" i="16"/>
  <c r="R22" i="16"/>
  <c r="R38" i="16"/>
  <c r="R19" i="16"/>
  <c r="R7" i="16"/>
  <c r="R23" i="16"/>
  <c r="R39" i="16"/>
  <c r="R3" i="16"/>
  <c r="R8" i="16"/>
  <c r="R24" i="16"/>
  <c r="R40" i="16"/>
  <c r="R9" i="16"/>
  <c r="R25" i="16"/>
  <c r="R41" i="16"/>
  <c r="R10" i="16"/>
  <c r="R26" i="16"/>
  <c r="R42" i="16"/>
  <c r="R35" i="16"/>
  <c r="R11" i="16"/>
  <c r="R27" i="16"/>
  <c r="R43" i="16"/>
  <c r="R12" i="16"/>
  <c r="R28" i="16"/>
  <c r="R44" i="16"/>
  <c r="R13" i="16"/>
  <c r="R29" i="16"/>
  <c r="R45" i="16"/>
  <c r="R14" i="16"/>
  <c r="R30" i="16"/>
  <c r="R46" i="16"/>
  <c r="R15" i="16"/>
  <c r="R31" i="16"/>
  <c r="R47" i="16"/>
  <c r="R16" i="16"/>
  <c r="R32" i="16"/>
  <c r="R48" i="16"/>
  <c r="R17" i="16"/>
  <c r="R33" i="16"/>
  <c r="R49" i="16"/>
  <c r="R18" i="16"/>
  <c r="R34" i="16"/>
  <c r="R2" i="16"/>
  <c r="L44" i="13"/>
  <c r="X300" i="12" s="1"/>
  <c r="W12" i="13"/>
  <c r="P7" i="16" s="1"/>
  <c r="W11" i="13"/>
  <c r="P6" i="16" s="1"/>
  <c r="W7" i="13"/>
  <c r="P2" i="16" s="1"/>
  <c r="W10" i="13"/>
  <c r="P5" i="16" s="1"/>
  <c r="P4" i="16"/>
  <c r="P3" i="16"/>
  <c r="I32" i="16"/>
  <c r="AD14" i="12"/>
  <c r="I44" i="16"/>
  <c r="I33" i="16"/>
  <c r="I27" i="16"/>
  <c r="I22" i="16"/>
  <c r="AH87" i="12"/>
  <c r="Q87" i="12"/>
  <c r="I14" i="16"/>
  <c r="Q75" i="12"/>
  <c r="I8" i="16"/>
  <c r="I7" i="16"/>
  <c r="I6" i="16"/>
  <c r="L43" i="13"/>
  <c r="AA43" i="13"/>
  <c r="L50" i="13"/>
  <c r="X347" i="12" s="1"/>
  <c r="AA50" i="13"/>
  <c r="L41" i="13"/>
  <c r="G277" i="12" s="1"/>
  <c r="AA41" i="13"/>
  <c r="L49" i="13"/>
  <c r="G347" i="12" s="1"/>
  <c r="AA49" i="13"/>
  <c r="L51" i="13"/>
  <c r="G359" i="12" s="1"/>
  <c r="AA51" i="13"/>
  <c r="L47" i="13"/>
  <c r="G324" i="12" s="1"/>
  <c r="AA47" i="13"/>
  <c r="L39" i="13"/>
  <c r="G265" i="12" s="1"/>
  <c r="AA39" i="13"/>
  <c r="L40" i="13"/>
  <c r="X265" i="12" s="1"/>
  <c r="AA40" i="13"/>
  <c r="L34" i="13"/>
  <c r="AA34" i="13"/>
  <c r="L48" i="13"/>
  <c r="X324" i="12" s="1"/>
  <c r="AA48" i="13"/>
  <c r="AA31" i="13"/>
  <c r="AA53" i="13"/>
  <c r="L35" i="13"/>
  <c r="G230" i="12" s="1"/>
  <c r="AA35" i="13"/>
  <c r="L29" i="13"/>
  <c r="AA29" i="13"/>
  <c r="L19" i="13"/>
  <c r="G165" i="14" s="1"/>
  <c r="AA19" i="13"/>
  <c r="L25" i="13"/>
  <c r="W165" i="14" s="1"/>
  <c r="AA25" i="13"/>
  <c r="L21" i="13"/>
  <c r="G169" i="14" s="1"/>
  <c r="AA21" i="13"/>
  <c r="L9" i="13"/>
  <c r="AA9" i="13"/>
  <c r="L8" i="13"/>
  <c r="AA8" i="13"/>
  <c r="L24" i="13"/>
  <c r="AA24" i="13"/>
  <c r="L20" i="13"/>
  <c r="G167" i="14" s="1"/>
  <c r="AA20" i="13"/>
  <c r="L7" i="13"/>
  <c r="AA7" i="13"/>
  <c r="G20" i="12"/>
  <c r="G16" i="12"/>
  <c r="M14" i="12"/>
  <c r="N16" i="12"/>
  <c r="G15" i="12"/>
  <c r="CH11" i="13"/>
  <c r="I19" i="9" s="1"/>
  <c r="CH24" i="13"/>
  <c r="I23" i="9" s="1"/>
  <c r="CH7" i="13"/>
  <c r="I17" i="9" s="1"/>
  <c r="CM7" i="13"/>
  <c r="I18" i="9" s="1"/>
  <c r="CM24" i="13"/>
  <c r="I24" i="9" s="1"/>
  <c r="CM11" i="13"/>
  <c r="I20" i="9" s="1"/>
  <c r="L37" i="13"/>
  <c r="G253" i="12" s="1"/>
  <c r="L38" i="13"/>
  <c r="X253" i="12" s="1"/>
  <c r="L42" i="13"/>
  <c r="L46" i="13"/>
  <c r="X312" i="12" s="1"/>
  <c r="L27" i="13"/>
  <c r="W169" i="14" s="1"/>
  <c r="L13" i="13"/>
  <c r="W143" i="14" s="1"/>
  <c r="L32" i="13"/>
  <c r="L31" i="13"/>
  <c r="G206" i="12" s="1"/>
  <c r="L33" i="13"/>
  <c r="L10" i="13"/>
  <c r="L45" i="13"/>
  <c r="G312" i="12" s="1"/>
  <c r="I18" i="16"/>
  <c r="I11" i="16"/>
  <c r="I10" i="16"/>
  <c r="I39" i="16"/>
  <c r="I29" i="16"/>
  <c r="I28" i="16"/>
  <c r="I16" i="16"/>
  <c r="I38" i="16"/>
  <c r="I4" i="16"/>
  <c r="I9" i="16"/>
  <c r="I46" i="16"/>
  <c r="I31" i="16"/>
  <c r="I3" i="16"/>
  <c r="I49" i="16"/>
  <c r="I25" i="16"/>
  <c r="I13" i="16"/>
  <c r="I45" i="16"/>
  <c r="I30" i="16"/>
  <c r="I47" i="16"/>
  <c r="AE48" i="13"/>
  <c r="M48" i="13" s="1"/>
  <c r="X323" i="12" s="1"/>
  <c r="I17" i="16"/>
  <c r="I24" i="16"/>
  <c r="I12" i="16"/>
  <c r="I36" i="16"/>
  <c r="I5" i="16"/>
  <c r="I20" i="16"/>
  <c r="I37" i="16"/>
  <c r="I34" i="16"/>
  <c r="I21" i="16"/>
  <c r="I15" i="16"/>
  <c r="I35" i="16"/>
  <c r="I42" i="16"/>
  <c r="I43" i="16"/>
  <c r="I41" i="16"/>
  <c r="I23" i="16"/>
  <c r="I26" i="16"/>
  <c r="I19" i="16"/>
  <c r="I48" i="16"/>
  <c r="AE37" i="13"/>
  <c r="M37" i="13" s="1"/>
  <c r="G252" i="12" s="1"/>
  <c r="AE23" i="13"/>
  <c r="M23" i="13" s="1"/>
  <c r="G172" i="14" s="1"/>
  <c r="AE33" i="13"/>
  <c r="M33" i="13" s="1"/>
  <c r="AE44" i="13"/>
  <c r="M44" i="13" s="1"/>
  <c r="X299" i="12" s="1"/>
  <c r="AE49" i="13"/>
  <c r="M49" i="13" s="1"/>
  <c r="G346" i="12" s="1"/>
  <c r="AE41" i="13"/>
  <c r="M41" i="13" s="1"/>
  <c r="G276" i="12" s="1"/>
  <c r="AE53" i="13"/>
  <c r="M53" i="13" s="1"/>
  <c r="G370" i="12" s="1"/>
  <c r="AE52" i="13"/>
  <c r="M52" i="13" s="1"/>
  <c r="X358" i="12" s="1"/>
  <c r="AE36" i="13"/>
  <c r="M36" i="13" s="1"/>
  <c r="AE46" i="13"/>
  <c r="M46" i="13" s="1"/>
  <c r="X311" i="12" s="1"/>
  <c r="AE31" i="13"/>
  <c r="M31" i="13" s="1"/>
  <c r="G205" i="12" s="1"/>
  <c r="AE27" i="13"/>
  <c r="M27" i="13" s="1"/>
  <c r="W168" i="14" s="1"/>
  <c r="AE28" i="13"/>
  <c r="M28" i="13" s="1"/>
  <c r="AE34" i="13"/>
  <c r="M34" i="13" s="1"/>
  <c r="AE30" i="13"/>
  <c r="M30" i="13" s="1"/>
  <c r="W174" i="14" s="1"/>
  <c r="AE32" i="13"/>
  <c r="M32" i="13" s="1"/>
  <c r="AE43" i="13"/>
  <c r="M43" i="13" s="1"/>
  <c r="AE38" i="13"/>
  <c r="M38" i="13" s="1"/>
  <c r="X252" i="12" s="1"/>
  <c r="AE29" i="13"/>
  <c r="M29" i="13" s="1"/>
  <c r="AE47" i="13"/>
  <c r="M47" i="13" s="1"/>
  <c r="G323" i="12" s="1"/>
  <c r="AE25" i="13"/>
  <c r="M25" i="13" s="1"/>
  <c r="W164" i="14" s="1"/>
  <c r="AE22" i="13"/>
  <c r="M22" i="13" s="1"/>
  <c r="G170" i="14" s="1"/>
  <c r="AE24" i="13"/>
  <c r="M24" i="13" s="1"/>
  <c r="AE39" i="13"/>
  <c r="M39" i="13" s="1"/>
  <c r="G264" i="12" s="1"/>
  <c r="AE20" i="13"/>
  <c r="M20" i="13" s="1"/>
  <c r="G166" i="14" s="1"/>
  <c r="AE35" i="13"/>
  <c r="M35" i="13" s="1"/>
  <c r="G229" i="12" s="1"/>
  <c r="AE42" i="13"/>
  <c r="M42" i="13" s="1"/>
  <c r="AE40" i="13"/>
  <c r="M40" i="13" s="1"/>
  <c r="X264" i="12" s="1"/>
  <c r="AE21" i="13"/>
  <c r="M21" i="13" s="1"/>
  <c r="G168" i="14" s="1"/>
  <c r="AE19" i="13"/>
  <c r="M19" i="13" s="1"/>
  <c r="G164" i="14" s="1"/>
  <c r="AE45" i="13"/>
  <c r="M45" i="13" s="1"/>
  <c r="G311" i="12" s="1"/>
  <c r="AE54" i="13"/>
  <c r="AE50" i="13"/>
  <c r="M50" i="13" s="1"/>
  <c r="X346" i="12" s="1"/>
  <c r="AE26" i="13"/>
  <c r="M26" i="13" s="1"/>
  <c r="W166" i="14" s="1"/>
  <c r="AE51" i="13"/>
  <c r="M51" i="13" s="1"/>
  <c r="G358" i="12" s="1"/>
  <c r="O2" i="16"/>
  <c r="I2" i="16"/>
  <c r="H22" i="14"/>
  <c r="H23" i="14"/>
  <c r="G147" i="14" l="1"/>
  <c r="G33" i="14"/>
  <c r="W33" i="14"/>
  <c r="G149" i="14"/>
  <c r="G35" i="14"/>
  <c r="W29" i="14"/>
  <c r="W51" i="14"/>
  <c r="W86" i="14"/>
  <c r="W108" i="14"/>
  <c r="G108" i="14"/>
  <c r="G29" i="14"/>
  <c r="G151" i="14"/>
  <c r="G37" i="14"/>
  <c r="G31" i="14"/>
  <c r="W31" i="14"/>
  <c r="X42" i="12"/>
  <c r="G153" i="14"/>
  <c r="G182" i="12"/>
  <c r="W172" i="14"/>
  <c r="X136" i="12"/>
  <c r="G175" i="14"/>
  <c r="X171" i="12"/>
  <c r="W171" i="14"/>
  <c r="X170" i="12"/>
  <c r="W170" i="14"/>
  <c r="G145" i="14"/>
  <c r="G183" i="12"/>
  <c r="W173" i="14"/>
  <c r="J11" i="16"/>
  <c r="W149" i="14"/>
  <c r="J2" i="16"/>
  <c r="G143" i="14"/>
  <c r="X135" i="12"/>
  <c r="G174" i="14"/>
  <c r="G136" i="12"/>
  <c r="G173" i="14"/>
  <c r="G299" i="12"/>
  <c r="G300" i="12"/>
  <c r="G217" i="12"/>
  <c r="G218" i="12"/>
  <c r="G171" i="12"/>
  <c r="G170" i="12"/>
  <c r="G159" i="12"/>
  <c r="G158" i="12"/>
  <c r="G135" i="12"/>
  <c r="G123" i="12"/>
  <c r="G124" i="12"/>
  <c r="G111" i="12"/>
  <c r="G112" i="12"/>
  <c r="J12" i="16"/>
  <c r="G89" i="12"/>
  <c r="J10" i="16"/>
  <c r="G77" i="12"/>
  <c r="J8" i="16"/>
  <c r="G65" i="12"/>
  <c r="J6" i="16"/>
  <c r="G42" i="12"/>
  <c r="X277" i="12"/>
  <c r="X276" i="12"/>
  <c r="X217" i="12"/>
  <c r="X229" i="12"/>
  <c r="X218" i="12"/>
  <c r="X230" i="12"/>
  <c r="X205" i="12"/>
  <c r="X206" i="12"/>
  <c r="X182" i="12"/>
  <c r="X183" i="12"/>
  <c r="X77" i="12"/>
  <c r="J21" i="16"/>
  <c r="X159" i="12"/>
  <c r="X158" i="12"/>
  <c r="X123" i="12"/>
  <c r="J17" i="16"/>
  <c r="X124" i="12"/>
  <c r="X111" i="12"/>
  <c r="X112" i="12"/>
  <c r="J13" i="16"/>
  <c r="X89" i="12"/>
  <c r="J9" i="16"/>
  <c r="X65" i="12"/>
  <c r="X30" i="12"/>
  <c r="G30" i="12"/>
  <c r="J23" i="16"/>
  <c r="J25" i="16"/>
  <c r="J7" i="16"/>
  <c r="J18" i="16"/>
  <c r="M54" i="13"/>
  <c r="J47" i="16"/>
  <c r="J31" i="16"/>
  <c r="J39" i="16"/>
  <c r="G18" i="12"/>
  <c r="J3" i="16"/>
  <c r="K16" i="16"/>
  <c r="K23" i="16"/>
  <c r="J36" i="16"/>
  <c r="J32" i="16"/>
  <c r="J43" i="16"/>
  <c r="J45" i="16"/>
  <c r="K41" i="16"/>
  <c r="J4" i="16"/>
  <c r="K31" i="16"/>
  <c r="J5" i="16"/>
  <c r="J29" i="16"/>
  <c r="J38" i="16"/>
  <c r="K35" i="16"/>
  <c r="K34" i="16"/>
  <c r="J16" i="16"/>
  <c r="K15" i="16"/>
  <c r="K48" i="16"/>
  <c r="J26" i="16"/>
  <c r="J35" i="16"/>
  <c r="K17" i="16"/>
  <c r="K36" i="16"/>
  <c r="J27" i="16"/>
  <c r="J20" i="16"/>
  <c r="K26" i="16"/>
  <c r="J34" i="16"/>
  <c r="K30" i="16"/>
  <c r="K42" i="16"/>
  <c r="J49" i="16"/>
  <c r="J14" i="16"/>
  <c r="J40" i="16"/>
  <c r="K20" i="16"/>
  <c r="K46" i="16"/>
  <c r="K24" i="16"/>
  <c r="K28" i="16"/>
  <c r="J22" i="16"/>
  <c r="J42" i="16"/>
  <c r="K47" i="16"/>
  <c r="K21" i="16"/>
  <c r="J41" i="16"/>
  <c r="J24" i="16"/>
  <c r="K33" i="16"/>
  <c r="K38" i="16"/>
  <c r="K32" i="16"/>
  <c r="J37" i="16"/>
  <c r="J46" i="16"/>
  <c r="K37" i="16"/>
  <c r="J28" i="16"/>
  <c r="K39" i="16"/>
  <c r="K27" i="16"/>
  <c r="J33" i="16"/>
  <c r="J15" i="16"/>
  <c r="J30" i="16"/>
  <c r="K22" i="16"/>
  <c r="K44" i="16"/>
  <c r="K18" i="16"/>
  <c r="K45" i="16"/>
  <c r="K40" i="16"/>
  <c r="K25" i="16"/>
  <c r="J44" i="16"/>
  <c r="K19" i="16"/>
  <c r="K14" i="16"/>
  <c r="K29" i="16"/>
  <c r="K43" i="16"/>
  <c r="J19" i="16"/>
  <c r="J48" i="16"/>
  <c r="X18" i="12"/>
  <c r="BF7" i="13"/>
  <c r="BG7" i="13"/>
  <c r="CA7" i="13"/>
  <c r="BZ7" i="13"/>
  <c r="BY7" i="13"/>
  <c r="BX7" i="13"/>
  <c r="BW7" i="13"/>
  <c r="BV7" i="13"/>
  <c r="BU7" i="13"/>
  <c r="BT7" i="13"/>
  <c r="BS7" i="13"/>
  <c r="BR7" i="13"/>
  <c r="BQ7" i="13"/>
  <c r="BO7" i="13"/>
  <c r="BN7" i="13"/>
  <c r="BL7" i="13"/>
  <c r="BI7" i="13"/>
  <c r="BH7" i="13"/>
  <c r="BE7" i="13"/>
  <c r="BD7" i="13"/>
  <c r="BC7" i="13"/>
  <c r="BB7" i="13"/>
  <c r="Q16" i="12"/>
  <c r="AE12" i="13"/>
  <c r="AE15" i="13"/>
  <c r="M15" i="13" s="1"/>
  <c r="AE16" i="13"/>
  <c r="M16" i="13" s="1"/>
  <c r="W148" i="14" s="1"/>
  <c r="AE8" i="13"/>
  <c r="M8" i="13" s="1"/>
  <c r="AE11" i="13"/>
  <c r="M11" i="13" s="1"/>
  <c r="G36" i="14" s="1"/>
  <c r="AE14" i="13"/>
  <c r="AE13" i="13"/>
  <c r="AE7" i="13"/>
  <c r="AE9" i="13"/>
  <c r="M9" i="13" s="1"/>
  <c r="AE10" i="13"/>
  <c r="M10" i="13" s="1"/>
  <c r="AE18" i="13"/>
  <c r="M18" i="13" s="1"/>
  <c r="W152" i="14" s="1"/>
  <c r="AE17" i="13"/>
  <c r="M17" i="13" s="1"/>
  <c r="W150" i="14" s="1"/>
  <c r="G148" i="14" l="1"/>
  <c r="G34" i="14"/>
  <c r="G146" i="14"/>
  <c r="G32" i="14"/>
  <c r="W32" i="14"/>
  <c r="G144" i="14"/>
  <c r="W30" i="14"/>
  <c r="G30" i="14"/>
  <c r="G41" i="12"/>
  <c r="G150" i="14"/>
  <c r="G76" i="12"/>
  <c r="W146" i="14"/>
  <c r="G88" i="12"/>
  <c r="K49" i="16"/>
  <c r="X370" i="12"/>
  <c r="X88" i="12"/>
  <c r="X29" i="12"/>
  <c r="G29" i="12"/>
  <c r="U23" i="9"/>
  <c r="V23" i="9" s="1"/>
  <c r="K3" i="16"/>
  <c r="K12" i="16"/>
  <c r="K13" i="16"/>
  <c r="K11" i="16"/>
  <c r="K10" i="16"/>
  <c r="K5" i="16"/>
  <c r="K4" i="16"/>
  <c r="K6" i="16"/>
  <c r="X17" i="12"/>
  <c r="H26" i="9"/>
  <c r="BZ8" i="13"/>
  <c r="E24" i="9" s="1"/>
  <c r="BS8" i="13"/>
  <c r="E19" i="9" s="1"/>
  <c r="BX8" i="13"/>
  <c r="E23" i="9" s="1"/>
  <c r="BV8" i="13"/>
  <c r="E20" i="9" s="1"/>
  <c r="BP8" i="13"/>
  <c r="E18" i="9" s="1"/>
  <c r="BM8" i="13"/>
  <c r="E17" i="9" s="1"/>
  <c r="M12" i="13"/>
  <c r="G38" i="14" s="1"/>
  <c r="M7" i="13"/>
  <c r="M13" i="13"/>
  <c r="M14" i="13"/>
  <c r="G28" i="14" l="1"/>
  <c r="G107" i="14"/>
  <c r="W28" i="14"/>
  <c r="W50" i="14"/>
  <c r="W85" i="14"/>
  <c r="W107" i="14"/>
  <c r="X41" i="12"/>
  <c r="G152" i="14"/>
  <c r="K2" i="16"/>
  <c r="G142" i="14"/>
  <c r="X76" i="12"/>
  <c r="W144" i="14"/>
  <c r="G64" i="12"/>
  <c r="W142" i="14"/>
  <c r="X64" i="12"/>
  <c r="K8" i="16"/>
  <c r="K9" i="16"/>
  <c r="K7" i="16"/>
  <c r="G17" i="12"/>
  <c r="E26" i="9"/>
  <c r="I26" i="9" l="1"/>
  <c r="U24" i="9"/>
  <c r="V24" i="9" s="1"/>
  <c r="AV7" i="13"/>
  <c r="AV9" i="13" s="1"/>
  <c r="AP7" i="13"/>
  <c r="AP9" i="13" s="1"/>
  <c r="AR7" i="13"/>
  <c r="AR9" i="13" s="1"/>
  <c r="AU7" i="13"/>
  <c r="AW7" i="13"/>
  <c r="AX7" i="13"/>
  <c r="AX9" i="13" s="1"/>
  <c r="AT7" i="13"/>
  <c r="S20" i="9" s="1"/>
  <c r="U20" i="9" s="1"/>
  <c r="AO7" i="13"/>
  <c r="AO9" i="13" s="1"/>
  <c r="AS7" i="13"/>
  <c r="P20" i="9" s="1"/>
  <c r="R20" i="9" s="1"/>
  <c r="AQ7" i="13"/>
  <c r="AQ9" i="13" s="1"/>
  <c r="AL7" i="13"/>
  <c r="AL9" i="13" s="1"/>
  <c r="AK7" i="13"/>
  <c r="AK9" i="13" s="1"/>
  <c r="AM7" i="13"/>
  <c r="AN7" i="13"/>
  <c r="K22" i="9" l="1"/>
  <c r="K19" i="9"/>
  <c r="S21" i="9"/>
  <c r="U21" i="9" s="1"/>
  <c r="BM41" i="11"/>
  <c r="J17" i="9"/>
  <c r="J18" i="9"/>
  <c r="J21" i="9"/>
  <c r="V20" i="9"/>
  <c r="AU9" i="13"/>
  <c r="K17" i="9" s="1"/>
  <c r="BM40" i="11"/>
  <c r="P22" i="9"/>
  <c r="R22" i="9" s="1"/>
  <c r="AN9" i="13"/>
  <c r="AM9" i="13"/>
  <c r="P17" i="9"/>
  <c r="R17" i="9" s="1"/>
  <c r="J19" i="9"/>
  <c r="S19" i="9"/>
  <c r="U19" i="9" s="1"/>
  <c r="AT9" i="13"/>
  <c r="P21" i="9"/>
  <c r="R21" i="9" s="1"/>
  <c r="P19" i="9"/>
  <c r="R19" i="9" s="1"/>
  <c r="J20" i="9"/>
  <c r="S18" i="9"/>
  <c r="U18" i="9" s="1"/>
  <c r="S22" i="9"/>
  <c r="U22" i="9" s="1"/>
  <c r="AS9" i="13"/>
  <c r="S17" i="9"/>
  <c r="U17" i="9" s="1"/>
  <c r="J22" i="9"/>
  <c r="AW9" i="13"/>
  <c r="K18" i="9" s="1"/>
  <c r="P18" i="9"/>
  <c r="R18" i="9" s="1"/>
  <c r="V17" i="9" l="1"/>
  <c r="V22" i="9"/>
  <c r="V21" i="9"/>
  <c r="BM181" i="11"/>
  <c r="BM134" i="11"/>
  <c r="BM87" i="11"/>
  <c r="BV42" i="11"/>
  <c r="BM180" i="11"/>
  <c r="BM133" i="11"/>
  <c r="BM86" i="11"/>
  <c r="K21" i="9"/>
  <c r="J26" i="9"/>
  <c r="BO42" i="11"/>
  <c r="BU40" i="11" s="1"/>
  <c r="V18" i="9"/>
  <c r="V19" i="9"/>
  <c r="K20" i="9"/>
  <c r="K26" i="9" l="1"/>
  <c r="BU180" i="11"/>
  <c r="BU133" i="11"/>
  <c r="BU8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ochiai</author>
  </authors>
  <commentList>
    <comment ref="C1" authorId="0" shapeId="0" xr:uid="{6BFF4766-8229-4118-97DB-F3B168C06B7B}">
      <text>
        <r>
          <rPr>
            <b/>
            <sz val="9"/>
            <color indexed="81"/>
            <rFont val="ＭＳ Ｐゴシック"/>
            <family val="3"/>
            <charset val="128"/>
          </rPr>
          <t>ﾗｳﾝﾄﾞ番号:</t>
        </r>
        <r>
          <rPr>
            <sz val="9"/>
            <color indexed="81"/>
            <rFont val="ＭＳ Ｐゴシック"/>
            <family val="3"/>
            <charset val="128"/>
          </rPr>
          <t xml:space="preserve">
1:予選
2:第2予選
3:準決勝
4:決勝</t>
        </r>
      </text>
    </comment>
    <comment ref="O1" authorId="0" shapeId="0" xr:uid="{3DCDBF0E-BFDF-4490-802E-015CF130C32A}">
      <text>
        <r>
          <rPr>
            <b/>
            <sz val="9"/>
            <color indexed="81"/>
            <rFont val="ＭＳ Ｐゴシック"/>
            <family val="3"/>
            <charset val="128"/>
          </rPr>
          <t xml:space="preserve">性別:
</t>
        </r>
        <r>
          <rPr>
            <sz val="9"/>
            <color indexed="81"/>
            <rFont val="ＭＳ ゴシック"/>
            <family val="3"/>
            <charset val="128"/>
          </rPr>
          <t xml:space="preserve">1:男子 2:女子 3:男女
</t>
        </r>
      </text>
    </comment>
  </commentList>
</comments>
</file>

<file path=xl/sharedStrings.xml><?xml version="1.0" encoding="utf-8"?>
<sst xmlns="http://schemas.openxmlformats.org/spreadsheetml/2006/main" count="1314" uniqueCount="255">
  <si>
    <t xml:space="preserve"> </t>
  </si>
  <si>
    <t xml:space="preserve">男 </t>
  </si>
  <si>
    <t xml:space="preserve">女 </t>
  </si>
  <si>
    <t>参加料</t>
    <rPh sb="0" eb="3">
      <t>サンカリョウ</t>
    </rPh>
    <phoneticPr fontId="1"/>
  </si>
  <si>
    <t>小 学 生</t>
    <rPh sb="0" eb="1">
      <t>ショウ</t>
    </rPh>
    <rPh sb="2" eb="3">
      <t>ガク</t>
    </rPh>
    <rPh sb="4" eb="5">
      <t>ショウ</t>
    </rPh>
    <phoneticPr fontId="1"/>
  </si>
  <si>
    <t>中 学 生</t>
    <rPh sb="0" eb="1">
      <t>ナカ</t>
    </rPh>
    <rPh sb="2" eb="3">
      <t>ガク</t>
    </rPh>
    <rPh sb="4" eb="5">
      <t>ショウ</t>
    </rPh>
    <phoneticPr fontId="1"/>
  </si>
  <si>
    <t>高 校 生</t>
    <rPh sb="0" eb="1">
      <t>タカ</t>
    </rPh>
    <rPh sb="2" eb="3">
      <t>コウ</t>
    </rPh>
    <rPh sb="4" eb="5">
      <t>ショウ</t>
    </rPh>
    <phoneticPr fontId="1"/>
  </si>
  <si>
    <t>一    般</t>
    <rPh sb="0" eb="1">
      <t>イチ</t>
    </rPh>
    <rPh sb="5" eb="6">
      <t>パン</t>
    </rPh>
    <phoneticPr fontId="1"/>
  </si>
  <si>
    <t>市・町名</t>
    <rPh sb="0" eb="1">
      <t>シ</t>
    </rPh>
    <rPh sb="2" eb="3">
      <t>マチ</t>
    </rPh>
    <rPh sb="3" eb="4">
      <t>メイ</t>
    </rPh>
    <phoneticPr fontId="1"/>
  </si>
  <si>
    <t>個人種目　　　　　　申込数</t>
    <rPh sb="0" eb="2">
      <t>コジン</t>
    </rPh>
    <rPh sb="2" eb="4">
      <t>シュモク</t>
    </rPh>
    <rPh sb="10" eb="12">
      <t>モウシコ</t>
    </rPh>
    <rPh sb="12" eb="13">
      <t>カズ</t>
    </rPh>
    <phoneticPr fontId="1"/>
  </si>
  <si>
    <t>※　記載された個人情報は，代表者への諸連絡及び参加資格の確認等に利用するほか，プログラム編成の</t>
    <rPh sb="2" eb="4">
      <t>キサイ</t>
    </rPh>
    <rPh sb="7" eb="9">
      <t>コジン</t>
    </rPh>
    <rPh sb="9" eb="11">
      <t>ジョウホウ</t>
    </rPh>
    <rPh sb="13" eb="16">
      <t>ダイヒョウシャ</t>
    </rPh>
    <rPh sb="18" eb="19">
      <t>ショ</t>
    </rPh>
    <rPh sb="19" eb="21">
      <t>レンラク</t>
    </rPh>
    <rPh sb="21" eb="22">
      <t>オヨ</t>
    </rPh>
    <rPh sb="23" eb="25">
      <t>サンカ</t>
    </rPh>
    <rPh sb="25" eb="27">
      <t>シカク</t>
    </rPh>
    <rPh sb="28" eb="30">
      <t>カクニン</t>
    </rPh>
    <rPh sb="30" eb="31">
      <t>ナド</t>
    </rPh>
    <rPh sb="32" eb="34">
      <t>リヨウ</t>
    </rPh>
    <rPh sb="44" eb="46">
      <t>ヘンセイ</t>
    </rPh>
    <phoneticPr fontId="1"/>
  </si>
  <si>
    <t>　資料として関係競技団体に情報提供するとともに，氏名・所属等は大会プログラムに掲載いたします。</t>
    <rPh sb="1" eb="3">
      <t>シリョウ</t>
    </rPh>
    <rPh sb="6" eb="8">
      <t>カンケイ</t>
    </rPh>
    <rPh sb="8" eb="10">
      <t>キョウギ</t>
    </rPh>
    <rPh sb="10" eb="12">
      <t>ダンタイ</t>
    </rPh>
    <rPh sb="13" eb="15">
      <t>ジョウホウ</t>
    </rPh>
    <rPh sb="15" eb="17">
      <t>テイキョウ</t>
    </rPh>
    <rPh sb="24" eb="26">
      <t>シメイ</t>
    </rPh>
    <rPh sb="27" eb="29">
      <t>ショゾク</t>
    </rPh>
    <rPh sb="29" eb="30">
      <t>ナド</t>
    </rPh>
    <rPh sb="31" eb="33">
      <t>タイカイ</t>
    </rPh>
    <rPh sb="39" eb="41">
      <t>ケイサイ</t>
    </rPh>
    <phoneticPr fontId="1"/>
  </si>
  <si>
    <t>　ご承知おきください。</t>
    <rPh sb="2" eb="4">
      <t>ショウチ</t>
    </rPh>
    <phoneticPr fontId="1"/>
  </si>
  <si>
    <t>①</t>
    <phoneticPr fontId="1"/>
  </si>
  <si>
    <t>種　　別</t>
    <phoneticPr fontId="1"/>
  </si>
  <si>
    <t>リレーチーム　　　　　　　申込数</t>
    <phoneticPr fontId="1"/>
  </si>
  <si>
    <t>申 込 人 員</t>
    <phoneticPr fontId="1"/>
  </si>
  <si>
    <t>延べ人員</t>
    <phoneticPr fontId="1"/>
  </si>
  <si>
    <t>実人員</t>
    <phoneticPr fontId="1"/>
  </si>
  <si>
    <t>監　　　督</t>
    <phoneticPr fontId="1"/>
  </si>
  <si>
    <t>合　　　計</t>
    <phoneticPr fontId="1"/>
  </si>
  <si>
    <t>連絡責任者</t>
    <phoneticPr fontId="1"/>
  </si>
  <si>
    <t>氏　名</t>
    <phoneticPr fontId="1"/>
  </si>
  <si>
    <t>〒</t>
    <phoneticPr fontId="1"/>
  </si>
  <si>
    <t>小学生</t>
    <rPh sb="0" eb="3">
      <t>ショウガクセイ</t>
    </rPh>
    <phoneticPr fontId="11"/>
  </si>
  <si>
    <t>中学生</t>
    <rPh sb="0" eb="3">
      <t>チュウガクセイ</t>
    </rPh>
    <phoneticPr fontId="11"/>
  </si>
  <si>
    <t>一般</t>
    <rPh sb="0" eb="2">
      <t>イッパン</t>
    </rPh>
    <phoneticPr fontId="11"/>
  </si>
  <si>
    <t>男</t>
    <rPh sb="0" eb="1">
      <t>オトコ</t>
    </rPh>
    <phoneticPr fontId="11"/>
  </si>
  <si>
    <t>女</t>
    <rPh sb="0" eb="1">
      <t>オンナ</t>
    </rPh>
    <phoneticPr fontId="11"/>
  </si>
  <si>
    <t>監督</t>
    <rPh sb="0" eb="2">
      <t>カントク</t>
    </rPh>
    <phoneticPr fontId="11"/>
  </si>
  <si>
    <t>例</t>
    <rPh sb="0" eb="1">
      <t>レイ</t>
    </rPh>
    <phoneticPr fontId="11"/>
  </si>
  <si>
    <t>性別</t>
    <rPh sb="0" eb="2">
      <t>セイベツ</t>
    </rPh>
    <phoneticPr fontId="11"/>
  </si>
  <si>
    <t>走幅跳</t>
    <rPh sb="0" eb="3">
      <t>ハシリハバトビ</t>
    </rPh>
    <phoneticPr fontId="11"/>
  </si>
  <si>
    <t>登録番号</t>
    <rPh sb="0" eb="2">
      <t>トウロク</t>
    </rPh>
    <rPh sb="2" eb="4">
      <t>バンゴウ</t>
    </rPh>
    <phoneticPr fontId="11"/>
  </si>
  <si>
    <t>（</t>
    <phoneticPr fontId="11"/>
  </si>
  <si>
    <t>〒</t>
    <phoneticPr fontId="11"/>
  </si>
  <si>
    <t>）</t>
    <phoneticPr fontId="11"/>
  </si>
  <si>
    <t>※女子は朱書き</t>
    <rPh sb="1" eb="3">
      <t>ジョシ</t>
    </rPh>
    <rPh sb="4" eb="6">
      <t>シュガ</t>
    </rPh>
    <phoneticPr fontId="11"/>
  </si>
  <si>
    <t>）</t>
    <phoneticPr fontId="11"/>
  </si>
  <si>
    <t>一般の部</t>
    <rPh sb="0" eb="2">
      <t>イッパン</t>
    </rPh>
    <rPh sb="3" eb="4">
      <t>ブ</t>
    </rPh>
    <phoneticPr fontId="11"/>
  </si>
  <si>
    <t>スポーツ少年団の部</t>
    <rPh sb="4" eb="7">
      <t>ショウネンダン</t>
    </rPh>
    <rPh sb="8" eb="9">
      <t>ブ</t>
    </rPh>
    <phoneticPr fontId="11"/>
  </si>
  <si>
    <t>＠</t>
    <phoneticPr fontId="11"/>
  </si>
  <si>
    <t>×</t>
    <phoneticPr fontId="11"/>
  </si>
  <si>
    <t>＝</t>
    <phoneticPr fontId="11"/>
  </si>
  <si>
    <t>名</t>
    <rPh sb="0" eb="1">
      <t>メイ</t>
    </rPh>
    <phoneticPr fontId="11"/>
  </si>
  <si>
    <t>円</t>
    <rPh sb="0" eb="1">
      <t>エン</t>
    </rPh>
    <phoneticPr fontId="11"/>
  </si>
  <si>
    <t>印</t>
    <rPh sb="0" eb="1">
      <t>イン</t>
    </rPh>
    <phoneticPr fontId="11"/>
  </si>
  <si>
    <t>市・町スポーツ少年団本部長</t>
    <rPh sb="0" eb="1">
      <t>シ</t>
    </rPh>
    <rPh sb="2" eb="3">
      <t>チョウ</t>
    </rPh>
    <rPh sb="7" eb="10">
      <t>ショウネンダン</t>
    </rPh>
    <rPh sb="10" eb="13">
      <t>ホンブチョウ</t>
    </rPh>
    <phoneticPr fontId="11"/>
  </si>
  <si>
    <t>種別</t>
    <rPh sb="0" eb="2">
      <t>シュベツ</t>
    </rPh>
    <phoneticPr fontId="11"/>
  </si>
  <si>
    <t>種目</t>
    <rPh sb="0" eb="2">
      <t>シュモク</t>
    </rPh>
    <phoneticPr fontId="11"/>
  </si>
  <si>
    <t>市・町名</t>
    <rPh sb="0" eb="1">
      <t>シ</t>
    </rPh>
    <rPh sb="2" eb="4">
      <t>チョウメイ</t>
    </rPh>
    <phoneticPr fontId="11"/>
  </si>
  <si>
    <t>氏名</t>
    <rPh sb="0" eb="2">
      <t>シメイ</t>
    </rPh>
    <phoneticPr fontId="11"/>
  </si>
  <si>
    <t>最高記録</t>
    <rPh sb="0" eb="2">
      <t>サイコウ</t>
    </rPh>
    <rPh sb="2" eb="4">
      <t>キロク</t>
    </rPh>
    <phoneticPr fontId="11"/>
  </si>
  <si>
    <t>フリガナ</t>
    <phoneticPr fontId="11"/>
  </si>
  <si>
    <t>※女子は朱書き</t>
  </si>
  <si>
    <t>○×入力</t>
    <rPh sb="2" eb="4">
      <t>ニュウリョク</t>
    </rPh>
    <phoneticPr fontId="11"/>
  </si>
  <si>
    <t>○</t>
    <phoneticPr fontId="11"/>
  </si>
  <si>
    <t>×</t>
    <phoneticPr fontId="11"/>
  </si>
  <si>
    <t>市・町名：</t>
    <rPh sb="0" eb="1">
      <t>シ</t>
    </rPh>
    <rPh sb="2" eb="4">
      <t>チョウメイ</t>
    </rPh>
    <phoneticPr fontId="11"/>
  </si>
  <si>
    <t>最高記録：</t>
    <rPh sb="0" eb="2">
      <t>サイコウ</t>
    </rPh>
    <rPh sb="2" eb="4">
      <t>キロク</t>
    </rPh>
    <phoneticPr fontId="11"/>
  </si>
  <si>
    <t>○印</t>
    <rPh sb="1" eb="2">
      <t>シルシ</t>
    </rPh>
    <phoneticPr fontId="11"/>
  </si>
  <si>
    <t>○</t>
    <phoneticPr fontId="11"/>
  </si>
  <si>
    <t>氏　　　　　名</t>
    <rPh sb="0" eb="1">
      <t>シ</t>
    </rPh>
    <rPh sb="6" eb="7">
      <t>メイ</t>
    </rPh>
    <phoneticPr fontId="11"/>
  </si>
  <si>
    <t>年令
学年</t>
    <rPh sb="0" eb="2">
      <t>ネンレイ</t>
    </rPh>
    <rPh sb="3" eb="5">
      <t>ガクネン</t>
    </rPh>
    <phoneticPr fontId="11"/>
  </si>
  <si>
    <t>フ　リ　ガ　ナ</t>
    <phoneticPr fontId="11"/>
  </si>
  <si>
    <t>４００mR</t>
    <phoneticPr fontId="11"/>
  </si>
  <si>
    <t>砲丸投</t>
    <rPh sb="0" eb="3">
      <t>ホウガンナ</t>
    </rPh>
    <phoneticPr fontId="11"/>
  </si>
  <si>
    <t>８０mH</t>
    <phoneticPr fontId="11"/>
  </si>
  <si>
    <t>走高跳</t>
    <rPh sb="0" eb="3">
      <t>ハシリタカトビ</t>
    </rPh>
    <phoneticPr fontId="11"/>
  </si>
  <si>
    <t>①</t>
    <phoneticPr fontId="11"/>
  </si>
  <si>
    <t>①</t>
    <phoneticPr fontId="11"/>
  </si>
  <si>
    <t>№（整理番号）</t>
    <rPh sb="2" eb="4">
      <t>セイリ</t>
    </rPh>
    <rPh sb="4" eb="6">
      <t>バンゴウ</t>
    </rPh>
    <phoneticPr fontId="11"/>
  </si>
  <si>
    <t>性別</t>
  </si>
  <si>
    <t>町・市</t>
    <rPh sb="0" eb="1">
      <t>チョウ</t>
    </rPh>
    <rPh sb="2" eb="3">
      <t>シ</t>
    </rPh>
    <phoneticPr fontId="11"/>
  </si>
  <si>
    <t>連絡先</t>
    <rPh sb="0" eb="3">
      <t>レンラクサキ</t>
    </rPh>
    <phoneticPr fontId="11"/>
  </si>
  <si>
    <t>自宅</t>
    <rPh sb="0" eb="2">
      <t>ジタク</t>
    </rPh>
    <phoneticPr fontId="11"/>
  </si>
  <si>
    <t>勤務先</t>
    <rPh sb="0" eb="3">
      <t>キンムサキ</t>
    </rPh>
    <phoneticPr fontId="11"/>
  </si>
  <si>
    <t>№２</t>
    <phoneticPr fontId="11"/>
  </si>
  <si>
    <t>№３</t>
    <phoneticPr fontId="11"/>
  </si>
  <si>
    <t>№１</t>
    <phoneticPr fontId="11"/>
  </si>
  <si>
    <t>№４</t>
    <phoneticPr fontId="11"/>
  </si>
  <si>
    <t>種目１</t>
    <rPh sb="0" eb="2">
      <t>シュモク</t>
    </rPh>
    <phoneticPr fontId="11"/>
  </si>
  <si>
    <t>砲丸投</t>
    <rPh sb="0" eb="3">
      <t>ホウガンナゲ</t>
    </rPh>
    <phoneticPr fontId="11"/>
  </si>
  <si>
    <t>種目２</t>
    <rPh sb="0" eb="2">
      <t>シュモク</t>
    </rPh>
    <phoneticPr fontId="11"/>
  </si>
  <si>
    <t>広島県スポーツ少年団本部長</t>
    <phoneticPr fontId="11"/>
  </si>
  <si>
    <t>NO.</t>
    <phoneticPr fontId="11"/>
  </si>
  <si>
    <t>※記載された個人情報は，代表者への諸連絡及び参加資格の確認等に利用するほか，プログラム編成の資料として関係競技</t>
  </si>
  <si>
    <t xml:space="preserve">    団体に情報提供するとともに，氏名・所属等は大会プログラムに掲載いたします。ご承知おきください。</t>
  </si>
  <si>
    <t>№</t>
    <phoneticPr fontId="11"/>
  </si>
  <si>
    <t xml:space="preserve">クラブ名 </t>
    <phoneticPr fontId="1"/>
  </si>
  <si>
    <t>クラブ名（市・町名）：</t>
    <rPh sb="3" eb="4">
      <t>メイ</t>
    </rPh>
    <rPh sb="5" eb="6">
      <t>シ</t>
    </rPh>
    <rPh sb="7" eb="9">
      <t>チョウメイ</t>
    </rPh>
    <phoneticPr fontId="11"/>
  </si>
  <si>
    <t>クラブ連絡責任者名：</t>
    <rPh sb="3" eb="5">
      <t>レンラク</t>
    </rPh>
    <rPh sb="5" eb="8">
      <t>セキニンシャ</t>
    </rPh>
    <rPh sb="8" eb="9">
      <t>メイ</t>
    </rPh>
    <phoneticPr fontId="11"/>
  </si>
  <si>
    <t>参加負担金</t>
    <rPh sb="0" eb="2">
      <t>サンカ</t>
    </rPh>
    <rPh sb="2" eb="5">
      <t>フタンキン</t>
    </rPh>
    <phoneticPr fontId="11"/>
  </si>
  <si>
    <t>クラブ名：</t>
    <rPh sb="3" eb="4">
      <t>メイ</t>
    </rPh>
    <phoneticPr fontId="11"/>
  </si>
  <si>
    <t>クラブ名</t>
    <rPh sb="3" eb="4">
      <t>メイ</t>
    </rPh>
    <phoneticPr fontId="11"/>
  </si>
  <si>
    <t>クラスコード</t>
  </si>
  <si>
    <t>種目コード</t>
  </si>
  <si>
    <t>ラウンド番号</t>
  </si>
  <si>
    <t>クラス名</t>
    <rPh sb="3" eb="4">
      <t>メイ</t>
    </rPh>
    <phoneticPr fontId="11"/>
  </si>
  <si>
    <t>種目名</t>
    <rPh sb="0" eb="2">
      <t>シュモク</t>
    </rPh>
    <rPh sb="2" eb="3">
      <t>メイ</t>
    </rPh>
    <phoneticPr fontId="11"/>
  </si>
  <si>
    <t>ラウンド名</t>
    <rPh sb="4" eb="5">
      <t>メイ</t>
    </rPh>
    <phoneticPr fontId="11"/>
  </si>
  <si>
    <t>組</t>
  </si>
  <si>
    <t>レーン</t>
  </si>
  <si>
    <t>ナンバー</t>
    <phoneticPr fontId="11"/>
  </si>
  <si>
    <t>選手名</t>
    <rPh sb="0" eb="3">
      <t>センシュメイ</t>
    </rPh>
    <phoneticPr fontId="11"/>
  </si>
  <si>
    <t>選手名カナ</t>
    <rPh sb="0" eb="3">
      <t>センシュメイ</t>
    </rPh>
    <phoneticPr fontId="11"/>
  </si>
  <si>
    <t>選手名英字</t>
    <rPh sb="3" eb="5">
      <t>エイジ</t>
    </rPh>
    <phoneticPr fontId="11"/>
  </si>
  <si>
    <t>選手名電光</t>
    <rPh sb="0" eb="3">
      <t>センシュメイ</t>
    </rPh>
    <rPh sb="3" eb="5">
      <t>デンコウ</t>
    </rPh>
    <phoneticPr fontId="11"/>
  </si>
  <si>
    <t>選手名英字電光</t>
    <rPh sb="5" eb="7">
      <t>デンコウ</t>
    </rPh>
    <phoneticPr fontId="11"/>
  </si>
  <si>
    <t>学年</t>
    <rPh sb="0" eb="2">
      <t>ガクネン</t>
    </rPh>
    <phoneticPr fontId="11"/>
  </si>
  <si>
    <t>所属名</t>
    <rPh sb="0" eb="3">
      <t>ショゾクメイ</t>
    </rPh>
    <phoneticPr fontId="11"/>
  </si>
  <si>
    <t>所属名カナ</t>
    <rPh sb="0" eb="3">
      <t>ショゾクメイ</t>
    </rPh>
    <phoneticPr fontId="11"/>
  </si>
  <si>
    <t>所属名英字</t>
    <rPh sb="3" eb="5">
      <t>エイジ</t>
    </rPh>
    <phoneticPr fontId="11"/>
  </si>
  <si>
    <t>所属名電光</t>
    <rPh sb="0" eb="3">
      <t>ショゾクメイ</t>
    </rPh>
    <rPh sb="3" eb="5">
      <t>デンコウ</t>
    </rPh>
    <phoneticPr fontId="11"/>
  </si>
  <si>
    <t>所属名英字電光</t>
    <rPh sb="5" eb="7">
      <t>デンコウ</t>
    </rPh>
    <phoneticPr fontId="11"/>
  </si>
  <si>
    <t>都道府県名</t>
    <rPh sb="0" eb="4">
      <t>トドウフケン</t>
    </rPh>
    <rPh sb="4" eb="5">
      <t>メイ</t>
    </rPh>
    <phoneticPr fontId="11"/>
  </si>
  <si>
    <t>出場リレーチーム名</t>
    <rPh sb="0" eb="2">
      <t>シュツジョウ</t>
    </rPh>
    <rPh sb="5" eb="9">
      <t>チームメイ</t>
    </rPh>
    <phoneticPr fontId="11"/>
  </si>
  <si>
    <t>参考記録</t>
  </si>
  <si>
    <t>風向風速</t>
    <rPh sb="0" eb="2">
      <t>フウコウ</t>
    </rPh>
    <rPh sb="2" eb="4">
      <t>フウソク</t>
    </rPh>
    <phoneticPr fontId="11"/>
  </si>
  <si>
    <t>年齢</t>
    <rPh sb="0" eb="2">
      <t>ネンレイ</t>
    </rPh>
    <phoneticPr fontId="11"/>
  </si>
  <si>
    <t>登録番号</t>
    <rPh sb="0" eb="4">
      <t>トウロクバンゴウ</t>
    </rPh>
    <phoneticPr fontId="11"/>
  </si>
  <si>
    <t>学年
年齢</t>
    <rPh sb="0" eb="2">
      <t>ガクネン</t>
    </rPh>
    <rPh sb="3" eb="5">
      <t>ネンレイ</t>
    </rPh>
    <phoneticPr fontId="11"/>
  </si>
  <si>
    <t>性</t>
    <rPh sb="0" eb="1">
      <t>セイ</t>
    </rPh>
    <phoneticPr fontId="11"/>
  </si>
  <si>
    <r>
      <t xml:space="preserve">生年月日
</t>
    </r>
    <r>
      <rPr>
        <sz val="10"/>
        <color rgb="FFFF0000"/>
        <rFont val="ＭＳ Ｐ明朝"/>
        <family val="1"/>
        <charset val="128"/>
      </rPr>
      <t>（西暦）</t>
    </r>
    <rPh sb="0" eb="2">
      <t>セイネン</t>
    </rPh>
    <rPh sb="2" eb="4">
      <t>ガッピ</t>
    </rPh>
    <rPh sb="6" eb="8">
      <t>セイレキ</t>
    </rPh>
    <phoneticPr fontId="11"/>
  </si>
  <si>
    <r>
      <t xml:space="preserve">種　目
</t>
    </r>
    <r>
      <rPr>
        <sz val="8"/>
        <rFont val="ＭＳ Ｐ明朝"/>
        <family val="1"/>
      </rPr>
      <t>（リレー以外）</t>
    </r>
    <rPh sb="0" eb="1">
      <t>タネ</t>
    </rPh>
    <rPh sb="2" eb="3">
      <t>メ</t>
    </rPh>
    <rPh sb="8" eb="10">
      <t>イガイ</t>
    </rPh>
    <phoneticPr fontId="11"/>
  </si>
  <si>
    <t>400mR</t>
  </si>
  <si>
    <t>400mR</t>
    <phoneticPr fontId="11"/>
  </si>
  <si>
    <t>名前</t>
    <rPh sb="0" eb="2">
      <t>ナマエ</t>
    </rPh>
    <phoneticPr fontId="11"/>
  </si>
  <si>
    <t>○</t>
  </si>
  <si>
    <t>広島</t>
    <rPh sb="0" eb="2">
      <t>ヒロシマ</t>
    </rPh>
    <phoneticPr fontId="11"/>
  </si>
  <si>
    <t>太郎</t>
    <rPh sb="0" eb="2">
      <t>タロウ</t>
    </rPh>
    <phoneticPr fontId="11"/>
  </si>
  <si>
    <t>ﾌﾘｶﾞﾅ</t>
    <phoneticPr fontId="11"/>
  </si>
  <si>
    <t>性別番号</t>
    <rPh sb="0" eb="4">
      <t>セイベツバンゴウ</t>
    </rPh>
    <phoneticPr fontId="11"/>
  </si>
  <si>
    <t>高校生</t>
    <rPh sb="0" eb="3">
      <t>コウコウセイ</t>
    </rPh>
    <phoneticPr fontId="11"/>
  </si>
  <si>
    <t>学年・年齢</t>
    <phoneticPr fontId="11"/>
  </si>
  <si>
    <t>スポ少○×</t>
    <rPh sb="2" eb="3">
      <t>ショウ</t>
    </rPh>
    <phoneticPr fontId="11"/>
  </si>
  <si>
    <t>スポ少</t>
    <rPh sb="2" eb="3">
      <t>ショウ</t>
    </rPh>
    <phoneticPr fontId="11"/>
  </si>
  <si>
    <t>人数</t>
    <rPh sb="0" eb="2">
      <t>ニンズウ</t>
    </rPh>
    <phoneticPr fontId="11"/>
  </si>
  <si>
    <t>リレー</t>
    <phoneticPr fontId="11"/>
  </si>
  <si>
    <t>小学生400mR</t>
    <rPh sb="0" eb="3">
      <t>ショウガクセイ</t>
    </rPh>
    <phoneticPr fontId="11"/>
  </si>
  <si>
    <t>中学生400mR</t>
    <rPh sb="0" eb="3">
      <t>チュウガクセイ</t>
    </rPh>
    <phoneticPr fontId="11"/>
  </si>
  <si>
    <t>高校生400mR</t>
    <rPh sb="0" eb="3">
      <t>コウコウセイ</t>
    </rPh>
    <phoneticPr fontId="11"/>
  </si>
  <si>
    <t>一般400mR</t>
    <rPh sb="0" eb="2">
      <t>イッパン</t>
    </rPh>
    <phoneticPr fontId="11"/>
  </si>
  <si>
    <t>男子</t>
    <rPh sb="0" eb="2">
      <t>ダンシ</t>
    </rPh>
    <phoneticPr fontId="11"/>
  </si>
  <si>
    <t>女子</t>
    <rPh sb="0" eb="2">
      <t>ジョシ</t>
    </rPh>
    <phoneticPr fontId="11"/>
  </si>
  <si>
    <t>男〇</t>
    <rPh sb="0" eb="1">
      <t>オトコ</t>
    </rPh>
    <phoneticPr fontId="11"/>
  </si>
  <si>
    <t>男×</t>
    <rPh sb="0" eb="1">
      <t>オトコ</t>
    </rPh>
    <phoneticPr fontId="11"/>
  </si>
  <si>
    <t>女〇</t>
    <rPh sb="0" eb="1">
      <t>オンナ</t>
    </rPh>
    <phoneticPr fontId="11"/>
  </si>
  <si>
    <t>女×</t>
    <rPh sb="0" eb="2">
      <t>オンナバツ</t>
    </rPh>
    <phoneticPr fontId="11"/>
  </si>
  <si>
    <t>女×</t>
    <rPh sb="0" eb="1">
      <t>オンナ</t>
    </rPh>
    <phoneticPr fontId="11"/>
  </si>
  <si>
    <t>個人種目</t>
    <rPh sb="0" eb="4">
      <t>コジンシュモク</t>
    </rPh>
    <phoneticPr fontId="11"/>
  </si>
  <si>
    <t>男子100ｍ</t>
    <rPh sb="0" eb="2">
      <t>ダンシ</t>
    </rPh>
    <phoneticPr fontId="11"/>
  </si>
  <si>
    <t>男子80ｍH</t>
    <rPh sb="0" eb="2">
      <t>ダンシ</t>
    </rPh>
    <phoneticPr fontId="11"/>
  </si>
  <si>
    <t>男子走幅跳</t>
    <rPh sb="0" eb="2">
      <t>ダンシ</t>
    </rPh>
    <rPh sb="2" eb="5">
      <t>ハシリハバトビ</t>
    </rPh>
    <phoneticPr fontId="11"/>
  </si>
  <si>
    <t>女子100ｍ</t>
    <phoneticPr fontId="11"/>
  </si>
  <si>
    <t>女子80ｍH</t>
    <phoneticPr fontId="11"/>
  </si>
  <si>
    <t>女子走幅跳</t>
    <rPh sb="2" eb="5">
      <t>ハシリハバトビ</t>
    </rPh>
    <phoneticPr fontId="11"/>
  </si>
  <si>
    <t>男子200ｍ</t>
    <rPh sb="0" eb="2">
      <t>ダンシ</t>
    </rPh>
    <phoneticPr fontId="11"/>
  </si>
  <si>
    <t>男子走高跳</t>
    <rPh sb="0" eb="2">
      <t>ダンシ</t>
    </rPh>
    <rPh sb="2" eb="5">
      <t>ハシリタカトビ</t>
    </rPh>
    <phoneticPr fontId="11"/>
  </si>
  <si>
    <t>男子砲丸投</t>
    <rPh sb="0" eb="2">
      <t>ダンシ</t>
    </rPh>
    <rPh sb="2" eb="5">
      <t>ホウガンナ</t>
    </rPh>
    <phoneticPr fontId="11"/>
  </si>
  <si>
    <t>女子200ｍ</t>
    <phoneticPr fontId="11"/>
  </si>
  <si>
    <t>女子走高跳</t>
    <rPh sb="2" eb="5">
      <t>ハシリタカトビ</t>
    </rPh>
    <phoneticPr fontId="11"/>
  </si>
  <si>
    <t>女子砲丸投</t>
    <rPh sb="2" eb="5">
      <t>ホウガンナ</t>
    </rPh>
    <phoneticPr fontId="11"/>
  </si>
  <si>
    <t>男子3000ｍ</t>
    <rPh sb="0" eb="2">
      <t>ダンシ</t>
    </rPh>
    <phoneticPr fontId="11"/>
  </si>
  <si>
    <t>男子砲丸投</t>
    <rPh sb="0" eb="5">
      <t>ダンシホウガンナ</t>
    </rPh>
    <phoneticPr fontId="11"/>
  </si>
  <si>
    <t>女子3000ｍ</t>
    <phoneticPr fontId="11"/>
  </si>
  <si>
    <t>女子砲丸投</t>
    <phoneticPr fontId="11"/>
  </si>
  <si>
    <t>参加料</t>
    <rPh sb="0" eb="3">
      <t>サンカリョウ</t>
    </rPh>
    <phoneticPr fontId="11"/>
  </si>
  <si>
    <t>自　宅
電　話</t>
    <rPh sb="0" eb="1">
      <t>ジ</t>
    </rPh>
    <rPh sb="2" eb="3">
      <t>タク</t>
    </rPh>
    <rPh sb="4" eb="5">
      <t>デン</t>
    </rPh>
    <rPh sb="6" eb="7">
      <t>ハナシ</t>
    </rPh>
    <phoneticPr fontId="1"/>
  </si>
  <si>
    <t>金額</t>
    <rPh sb="0" eb="2">
      <t>キンガク</t>
    </rPh>
    <phoneticPr fontId="11"/>
  </si>
  <si>
    <t>スポ少
登録あり</t>
    <rPh sb="2" eb="3">
      <t>ショウ</t>
    </rPh>
    <rPh sb="4" eb="6">
      <t>トウロク</t>
    </rPh>
    <phoneticPr fontId="1"/>
  </si>
  <si>
    <t>スポ少
登録なし</t>
    <rPh sb="4" eb="6">
      <t>トウロク</t>
    </rPh>
    <phoneticPr fontId="1"/>
  </si>
  <si>
    <t>参加料</t>
    <rPh sb="0" eb="3">
      <t>サンカリョウ</t>
    </rPh>
    <phoneticPr fontId="1"/>
  </si>
  <si>
    <t>参加料
合計</t>
    <rPh sb="0" eb="3">
      <t>サンカリョウ</t>
    </rPh>
    <rPh sb="4" eb="6">
      <t>ゴウケイ</t>
    </rPh>
    <phoneticPr fontId="1"/>
  </si>
  <si>
    <t>種別</t>
    <rPh sb="0" eb="2">
      <t>シュベツ</t>
    </rPh>
    <phoneticPr fontId="1"/>
  </si>
  <si>
    <t>性別</t>
    <rPh sb="0" eb="2">
      <t>セイベツ</t>
    </rPh>
    <phoneticPr fontId="1"/>
  </si>
  <si>
    <t>申込人員</t>
    <rPh sb="0" eb="4">
      <t>モウシコミジンイン</t>
    </rPh>
    <phoneticPr fontId="11"/>
  </si>
  <si>
    <t>合計</t>
    <rPh sb="0" eb="2">
      <t>ゴウケイ</t>
    </rPh>
    <phoneticPr fontId="11"/>
  </si>
  <si>
    <t>小学生男子</t>
    <rPh sb="0" eb="5">
      <t>ショウガクセイダンシ</t>
    </rPh>
    <phoneticPr fontId="11"/>
  </si>
  <si>
    <t>80ｍH</t>
    <phoneticPr fontId="11"/>
  </si>
  <si>
    <t>400ｍR</t>
    <phoneticPr fontId="11"/>
  </si>
  <si>
    <t>小学生女子</t>
    <rPh sb="0" eb="3">
      <t>ショウガクセイ</t>
    </rPh>
    <rPh sb="3" eb="5">
      <t>ジョシ</t>
    </rPh>
    <phoneticPr fontId="11"/>
  </si>
  <si>
    <t>中学生男子</t>
    <rPh sb="0" eb="5">
      <t>チュウガクセイダンシ</t>
    </rPh>
    <phoneticPr fontId="11"/>
  </si>
  <si>
    <t>中学生女子</t>
    <rPh sb="0" eb="3">
      <t>チュウガクセイ</t>
    </rPh>
    <rPh sb="3" eb="5">
      <t>ジョシ</t>
    </rPh>
    <phoneticPr fontId="11"/>
  </si>
  <si>
    <t>一般男子</t>
    <rPh sb="0" eb="4">
      <t>イッパンダンシ</t>
    </rPh>
    <phoneticPr fontId="11"/>
  </si>
  <si>
    <t>一般女子</t>
    <rPh sb="0" eb="2">
      <t>イッパン</t>
    </rPh>
    <rPh sb="2" eb="4">
      <t>ジョシ</t>
    </rPh>
    <phoneticPr fontId="11"/>
  </si>
  <si>
    <t>高校生男子</t>
    <rPh sb="0" eb="5">
      <t>コウコウセイダンシ</t>
    </rPh>
    <phoneticPr fontId="11"/>
  </si>
  <si>
    <t>高校生女子</t>
    <rPh sb="0" eb="5">
      <t>コウコウセイジョシ</t>
    </rPh>
    <phoneticPr fontId="11"/>
  </si>
  <si>
    <t>種別：</t>
    <rPh sb="0" eb="2">
      <t>シュベツ</t>
    </rPh>
    <phoneticPr fontId="11"/>
  </si>
  <si>
    <t>登録番号：</t>
    <rPh sb="0" eb="4">
      <t>トウロクバンゴウ</t>
    </rPh>
    <phoneticPr fontId="11"/>
  </si>
  <si>
    <t>監督</t>
    <rPh sb="0" eb="2">
      <t>カントク</t>
    </rPh>
    <phoneticPr fontId="1"/>
  </si>
  <si>
    <t>参加料
総合計</t>
    <rPh sb="0" eb="3">
      <t>サンカリョウ</t>
    </rPh>
    <rPh sb="4" eb="7">
      <t>ソウゴウケイ</t>
    </rPh>
    <phoneticPr fontId="1"/>
  </si>
  <si>
    <t>男</t>
    <phoneticPr fontId="1"/>
  </si>
  <si>
    <t>女</t>
    <phoneticPr fontId="1"/>
  </si>
  <si>
    <t>参加料計算根拠</t>
    <rPh sb="0" eb="3">
      <t>サンカリョウ</t>
    </rPh>
    <rPh sb="3" eb="7">
      <t>ケイサンコンキョ</t>
    </rPh>
    <phoneticPr fontId="1"/>
  </si>
  <si>
    <t>登録
番号</t>
    <rPh sb="0" eb="2">
      <t>トウロク</t>
    </rPh>
    <rPh sb="3" eb="5">
      <t>バンゴウ</t>
    </rPh>
    <phoneticPr fontId="11"/>
  </si>
  <si>
    <t>チーム名</t>
    <rPh sb="3" eb="4">
      <t>メイ</t>
    </rPh>
    <phoneticPr fontId="11"/>
  </si>
  <si>
    <t>A</t>
    <phoneticPr fontId="11"/>
  </si>
  <si>
    <t>B</t>
    <phoneticPr fontId="11"/>
  </si>
  <si>
    <t>C</t>
    <phoneticPr fontId="11"/>
  </si>
  <si>
    <t>登録番号</t>
    <rPh sb="0" eb="4">
      <t>トウロクバンゴウ</t>
    </rPh>
    <phoneticPr fontId="23"/>
  </si>
  <si>
    <t>団体番号</t>
    <rPh sb="0" eb="2">
      <t>ダンタイ</t>
    </rPh>
    <rPh sb="2" eb="4">
      <t>バンゴウ</t>
    </rPh>
    <phoneticPr fontId="11"/>
  </si>
  <si>
    <r>
      <t>リレー出場数</t>
    </r>
    <r>
      <rPr>
        <sz val="6"/>
        <rFont val="ＭＳ Ｐ明朝"/>
        <family val="1"/>
      </rPr>
      <t>（一般）</t>
    </r>
    <rPh sb="3" eb="6">
      <t>シュツジョウスウ</t>
    </rPh>
    <rPh sb="7" eb="9">
      <t>イッパン</t>
    </rPh>
    <phoneticPr fontId="11"/>
  </si>
  <si>
    <t>一般男</t>
    <rPh sb="0" eb="3">
      <t>イッパンオトコ</t>
    </rPh>
    <phoneticPr fontId="11"/>
  </si>
  <si>
    <t>一般女</t>
    <rPh sb="0" eb="3">
      <t>イッパンオンナ</t>
    </rPh>
    <phoneticPr fontId="11"/>
  </si>
  <si>
    <t>小学生男</t>
    <rPh sb="0" eb="4">
      <t>ショウガクセイオトコ</t>
    </rPh>
    <phoneticPr fontId="11"/>
  </si>
  <si>
    <t>小学生女</t>
    <rPh sb="0" eb="4">
      <t>ショウガクセイオンナ</t>
    </rPh>
    <phoneticPr fontId="11"/>
  </si>
  <si>
    <t>中学生男</t>
    <rPh sb="0" eb="4">
      <t>チュウガクセイオトコ</t>
    </rPh>
    <phoneticPr fontId="11"/>
  </si>
  <si>
    <t>中学生女</t>
    <rPh sb="0" eb="3">
      <t>チュウガクセイ</t>
    </rPh>
    <rPh sb="3" eb="4">
      <t>オンナ</t>
    </rPh>
    <phoneticPr fontId="11"/>
  </si>
  <si>
    <t>高校生男</t>
    <rPh sb="0" eb="3">
      <t>コウコウセイ</t>
    </rPh>
    <rPh sb="3" eb="4">
      <t>オトコ</t>
    </rPh>
    <phoneticPr fontId="11"/>
  </si>
  <si>
    <t>高校生女</t>
    <rPh sb="0" eb="3">
      <t>コウコウセイ</t>
    </rPh>
    <rPh sb="3" eb="4">
      <t>オンナ</t>
    </rPh>
    <phoneticPr fontId="11"/>
  </si>
  <si>
    <r>
      <t>①</t>
    </r>
    <r>
      <rPr>
        <b/>
        <sz val="16"/>
        <rFont val="ＭＳ Ｐゴシック"/>
        <family val="2"/>
        <charset val="128"/>
      </rPr>
      <t>-1</t>
    </r>
    <phoneticPr fontId="1"/>
  </si>
  <si>
    <r>
      <t>①</t>
    </r>
    <r>
      <rPr>
        <b/>
        <sz val="16"/>
        <rFont val="ＭＳ Ｐゴシック"/>
        <family val="2"/>
        <charset val="128"/>
      </rPr>
      <t>-2</t>
    </r>
    <phoneticPr fontId="1"/>
  </si>
  <si>
    <r>
      <t>①</t>
    </r>
    <r>
      <rPr>
        <b/>
        <sz val="16"/>
        <rFont val="ＭＳ Ｐゴシック"/>
        <family val="2"/>
        <charset val="128"/>
      </rPr>
      <t>-3</t>
    </r>
    <phoneticPr fontId="1"/>
  </si>
  <si>
    <t>住　所</t>
    <rPh sb="0" eb="1">
      <t>ジュウ</t>
    </rPh>
    <rPh sb="2" eb="3">
      <t>ショ</t>
    </rPh>
    <phoneticPr fontId="1"/>
  </si>
  <si>
    <t>携　帯
電　話</t>
    <rPh sb="0" eb="1">
      <t>ケイ</t>
    </rPh>
    <rPh sb="2" eb="3">
      <t>オビ</t>
    </rPh>
    <rPh sb="4" eb="5">
      <t>デン</t>
    </rPh>
    <rPh sb="6" eb="7">
      <t>ハナシ</t>
    </rPh>
    <phoneticPr fontId="1"/>
  </si>
  <si>
    <r>
      <t>スポーツ少年団
登録の有無
（○・×） 　</t>
    </r>
    <r>
      <rPr>
        <sz val="8"/>
        <color rgb="FFFF0000"/>
        <rFont val="ＭＳ Ｐ明朝"/>
        <family val="1"/>
      </rPr>
      <t>必須</t>
    </r>
    <rPh sb="21" eb="23">
      <t>ヒッスウ</t>
    </rPh>
    <phoneticPr fontId="11"/>
  </si>
  <si>
    <t>一般男</t>
    <rPh sb="0" eb="2">
      <t>イッパン</t>
    </rPh>
    <rPh sb="2" eb="3">
      <t>オトコ</t>
    </rPh>
    <phoneticPr fontId="11"/>
  </si>
  <si>
    <t xml:space="preserve">  </t>
    <phoneticPr fontId="11"/>
  </si>
  <si>
    <t>※名前には必ずフリガナをつけてください。</t>
    <rPh sb="1" eb="3">
      <t>ナマエ</t>
    </rPh>
    <rPh sb="5" eb="6">
      <t>カナラ</t>
    </rPh>
    <phoneticPr fontId="11"/>
  </si>
  <si>
    <t>審判</t>
    <rPh sb="0" eb="2">
      <t>シンパン</t>
    </rPh>
    <phoneticPr fontId="11"/>
  </si>
  <si>
    <t>審判資格の有無
（○・×）</t>
    <phoneticPr fontId="11"/>
  </si>
  <si>
    <t>公益財団法人　  広島県スポーツ協会長</t>
    <rPh sb="9" eb="12">
      <t>ヒロシマケン</t>
    </rPh>
    <rPh sb="16" eb="19">
      <t>キョウカイチョウ</t>
    </rPh>
    <phoneticPr fontId="11"/>
  </si>
  <si>
    <t>様</t>
    <rPh sb="0" eb="1">
      <t>サマ</t>
    </rPh>
    <phoneticPr fontId="11"/>
  </si>
  <si>
    <t>第</t>
    <rPh sb="0" eb="1">
      <t>ダイ</t>
    </rPh>
    <phoneticPr fontId="11"/>
  </si>
  <si>
    <t>回</t>
    <rPh sb="0" eb="1">
      <t>カイ</t>
    </rPh>
    <phoneticPr fontId="11"/>
  </si>
  <si>
    <t>広島県民スポーツ大会　陸上競技総括申込書</t>
    <phoneticPr fontId="11"/>
  </si>
  <si>
    <t>広島県民スポーツ大会　陸上競技参加者名簿</t>
    <phoneticPr fontId="11"/>
  </si>
  <si>
    <t>５０</t>
    <phoneticPr fontId="11"/>
  </si>
  <si>
    <t>広島県民スポーツ大会　陸上競技リレー申込書</t>
    <phoneticPr fontId="11"/>
  </si>
  <si>
    <t>広島県民スポーツ大会　陸上競技個人申込書</t>
    <phoneticPr fontId="11"/>
  </si>
  <si>
    <t>小学生</t>
    <phoneticPr fontId="11"/>
  </si>
  <si>
    <r>
      <t xml:space="preserve">種　目
</t>
    </r>
    <r>
      <rPr>
        <sz val="8"/>
        <rFont val="ＭＳ Ｐ明朝"/>
        <family val="1"/>
      </rPr>
      <t>（リレー）</t>
    </r>
    <rPh sb="0" eb="1">
      <t>タネ</t>
    </rPh>
    <rPh sb="2" eb="3">
      <t>メ</t>
    </rPh>
    <phoneticPr fontId="11"/>
  </si>
  <si>
    <t>市・町スポーツ協会会長</t>
    <rPh sb="0" eb="1">
      <t>シ</t>
    </rPh>
    <rPh sb="2" eb="3">
      <t>チョウ</t>
    </rPh>
    <rPh sb="7" eb="9">
      <t>キョウカイ</t>
    </rPh>
    <rPh sb="9" eb="11">
      <t>カイチョウ</t>
    </rPh>
    <phoneticPr fontId="11"/>
  </si>
  <si>
    <t>市・町名を入力してください</t>
    <rPh sb="0" eb="1">
      <t>シ</t>
    </rPh>
    <rPh sb="2" eb="4">
      <t>チョウメイ</t>
    </rPh>
    <rPh sb="5" eb="7">
      <t>ニュウリョク</t>
    </rPh>
    <phoneticPr fontId="23"/>
  </si>
  <si>
    <t>クラブ名を入力してください</t>
    <rPh sb="3" eb="4">
      <t>メイ</t>
    </rPh>
    <rPh sb="5" eb="7">
      <t>ニュウリョク</t>
    </rPh>
    <phoneticPr fontId="23"/>
  </si>
  <si>
    <t>連絡責任者を入力してください</t>
    <rPh sb="0" eb="2">
      <t>レンラク</t>
    </rPh>
    <rPh sb="2" eb="5">
      <t>セキニンシャ</t>
    </rPh>
    <rPh sb="6" eb="8">
      <t>ニュウリョク</t>
    </rPh>
    <phoneticPr fontId="23"/>
  </si>
  <si>
    <t>名前</t>
    <rPh sb="0" eb="2">
      <t>ナマエ</t>
    </rPh>
    <phoneticPr fontId="23"/>
  </si>
  <si>
    <t>住所</t>
    <rPh sb="0" eb="2">
      <t>ジュウショ</t>
    </rPh>
    <phoneticPr fontId="23"/>
  </si>
  <si>
    <t>〒</t>
    <phoneticPr fontId="23"/>
  </si>
  <si>
    <t>スポーツ協会長名及びスポーツ少年団本部長名を入力してください</t>
    <rPh sb="4" eb="8">
      <t>キョウカイチョウメイ</t>
    </rPh>
    <rPh sb="8" eb="9">
      <t>オヨ</t>
    </rPh>
    <rPh sb="14" eb="17">
      <t>ショウネンダン</t>
    </rPh>
    <rPh sb="17" eb="21">
      <t>ホンブチョウメイ</t>
    </rPh>
    <rPh sb="22" eb="24">
      <t>ニュウリョク</t>
    </rPh>
    <phoneticPr fontId="23"/>
  </si>
  <si>
    <t>スポーツ協会長名</t>
    <rPh sb="4" eb="8">
      <t>キョウカイチョウメイ</t>
    </rPh>
    <phoneticPr fontId="23"/>
  </si>
  <si>
    <t>スポーツ少年団本部長名</t>
    <rPh sb="4" eb="11">
      <t>ショウネンダンホンブチョウメイ</t>
    </rPh>
    <phoneticPr fontId="23"/>
  </si>
  <si>
    <t>申込年月日を入力してください</t>
    <rPh sb="0" eb="5">
      <t>モウシコミネンガッピ</t>
    </rPh>
    <rPh sb="6" eb="8">
      <t>ニュウリョク</t>
    </rPh>
    <phoneticPr fontId="23"/>
  </si>
  <si>
    <t>連絡先：</t>
    <rPh sb="0" eb="3">
      <t>レンラクサキ</t>
    </rPh>
    <phoneticPr fontId="11"/>
  </si>
  <si>
    <t>携帯電話</t>
    <rPh sb="0" eb="4">
      <t>ケイタイデンワ</t>
    </rPh>
    <phoneticPr fontId="23"/>
  </si>
  <si>
    <t>携帯電話</t>
    <rPh sb="0" eb="4">
      <t>ケイタイデンワ</t>
    </rPh>
    <phoneticPr fontId="11"/>
  </si>
  <si>
    <t>固定電話</t>
    <rPh sb="0" eb="2">
      <t>コテイ</t>
    </rPh>
    <rPh sb="2" eb="4">
      <t>デンワ</t>
    </rPh>
    <phoneticPr fontId="11"/>
  </si>
  <si>
    <t>自宅電話</t>
    <rPh sb="0" eb="2">
      <t>ジタク</t>
    </rPh>
    <rPh sb="2" eb="4">
      <t>デンワ</t>
    </rPh>
    <phoneticPr fontId="11"/>
  </si>
  <si>
    <t>団体番号を入力してください。（シート「団体番号一覧から探してください。ない場合は、県スポーツ協会に問合せをしてください。Tel  082-221－4600 ）</t>
    <rPh sb="0" eb="4">
      <t>ダンタイバンゴウ</t>
    </rPh>
    <rPh sb="5" eb="7">
      <t>ニュウリョク</t>
    </rPh>
    <rPh sb="19" eb="25">
      <t>ダンタイバンゴウイチラン</t>
    </rPh>
    <rPh sb="27" eb="28">
      <t>サガ</t>
    </rPh>
    <phoneticPr fontId="23"/>
  </si>
  <si>
    <t>自宅電話</t>
    <rPh sb="0" eb="2">
      <t>ジタク</t>
    </rPh>
    <rPh sb="2" eb="4">
      <t>デンワ</t>
    </rPh>
    <phoneticPr fontId="23"/>
  </si>
  <si>
    <t>監督名を入力してください</t>
    <rPh sb="0" eb="3">
      <t>カントクメイ</t>
    </rPh>
    <rPh sb="4" eb="6">
      <t>ニュウリョク</t>
    </rPh>
    <phoneticPr fontId="23"/>
  </si>
  <si>
    <t>審判員を入力してください</t>
    <rPh sb="0" eb="3">
      <t>シンパンイン</t>
    </rPh>
    <rPh sb="4" eb="6">
      <t>ニュウリョク</t>
    </rPh>
    <phoneticPr fontId="23"/>
  </si>
  <si>
    <t>フリガナ</t>
    <phoneticPr fontId="23"/>
  </si>
  <si>
    <t>資格の有無</t>
    <rPh sb="0" eb="2">
      <t>シカク</t>
    </rPh>
    <rPh sb="3" eb="5">
      <t>ウム</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</si>
</sst>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quot;円&quot;"/>
    <numFmt numFmtId="177" formatCode="#;0"/>
    <numFmt numFmtId="178" formatCode="0_ "/>
    <numFmt numFmtId="179" formatCode="yyyy\-mm\-dd;@"/>
    <numFmt numFmtId="180" formatCode="[$-411]ggge&quot;年&quot;m&quot;月&quot;d&quot;日&quot;;@"/>
    <numFmt numFmtId="181" formatCode="0.00_ "/>
    <numFmt numFmtId="182" formatCode="[$]ggge&quot;年&quot;m&quot;月&quot;d&quot;日&quot;;@" x16r2:formatCode16="[$-ja-JP-x-gannen]ggge&quot;年&quot;m&quot;月&quot;d&quot;日&quot;;@"/>
  </numFmts>
  <fonts count="58">
    <font>
      <sz val="12"/>
      <name val="Arial Unicode MS"/>
      <family val="3"/>
    </font>
    <font>
      <sz val="35"/>
      <color indexed="0"/>
      <name val="ＭＳ Ｐ明朝"/>
      <family val="1"/>
      <charset val="128"/>
    </font>
    <font>
      <sz val="1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6"/>
      <name val="ＭＳ Ｐ明朝"/>
      <family val="1"/>
      <charset val="128"/>
    </font>
    <font>
      <sz val="8"/>
      <name val="ＭＳ Ｐ明朝"/>
      <family val="1"/>
      <charset val="128"/>
    </font>
    <font>
      <b/>
      <sz val="36"/>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9"/>
      <color indexed="53"/>
      <name val="ＭＳ Ｐゴシック"/>
      <family val="3"/>
      <charset val="128"/>
    </font>
    <font>
      <sz val="10"/>
      <color indexed="53"/>
      <name val="ＭＳ Ｐ明朝"/>
      <family val="1"/>
      <charset val="128"/>
    </font>
    <font>
      <sz val="16"/>
      <name val="ＭＳ Ｐ明朝"/>
      <family val="1"/>
      <charset val="128"/>
    </font>
    <font>
      <sz val="9"/>
      <color indexed="53"/>
      <name val="ＭＳ Ｐ明朝"/>
      <family val="1"/>
      <charset val="128"/>
    </font>
    <font>
      <sz val="9"/>
      <color indexed="8"/>
      <name val="ＭＳ Ｐ明朝"/>
      <family val="1"/>
      <charset val="128"/>
    </font>
    <font>
      <b/>
      <sz val="34"/>
      <name val="ＭＳ Ｐゴシック"/>
      <family val="3"/>
      <charset val="128"/>
    </font>
    <font>
      <sz val="9"/>
      <color rgb="FFFF0000"/>
      <name val="ＭＳ Ｐ明朝"/>
      <family val="1"/>
      <charset val="128"/>
    </font>
    <font>
      <sz val="9"/>
      <color rgb="FF000000"/>
      <name val="ＭＳ Ｐ明朝"/>
      <family val="1"/>
      <charset val="128"/>
    </font>
    <font>
      <sz val="10"/>
      <color rgb="FFFF0000"/>
      <name val="ＭＳ Ｐ明朝"/>
      <family val="1"/>
      <charset val="128"/>
    </font>
    <font>
      <sz val="6"/>
      <name val="ＭＳ ゴシック"/>
      <family val="3"/>
      <charset val="128"/>
    </font>
    <font>
      <b/>
      <sz val="9"/>
      <color indexed="81"/>
      <name val="ＭＳ Ｐゴシック"/>
      <family val="3"/>
      <charset val="128"/>
    </font>
    <font>
      <sz val="9"/>
      <color indexed="81"/>
      <name val="ＭＳ Ｐゴシック"/>
      <family val="3"/>
      <charset val="128"/>
    </font>
    <font>
      <sz val="9"/>
      <color indexed="81"/>
      <name val="ＭＳ ゴシック"/>
      <family val="3"/>
      <charset val="128"/>
    </font>
    <font>
      <sz val="12"/>
      <name val="ＭＳ Ｐゴシック"/>
      <family val="2"/>
      <charset val="128"/>
    </font>
    <font>
      <sz val="10"/>
      <name val="ＭＳ Ｐゴシック"/>
      <family val="2"/>
      <charset val="128"/>
    </font>
    <font>
      <sz val="12"/>
      <name val="ＭＳ Ｐゴシック"/>
      <family val="3"/>
      <charset val="128"/>
    </font>
    <font>
      <sz val="11"/>
      <name val="ＭＳ Ｐ明朝"/>
      <family val="1"/>
    </font>
    <font>
      <sz val="10"/>
      <name val="ＭＳ Ｐ明朝"/>
      <family val="1"/>
    </font>
    <font>
      <sz val="8"/>
      <name val="ＭＳ Ｐ明朝"/>
      <family val="1"/>
    </font>
    <font>
      <sz val="9"/>
      <name val="ＭＳ Ｐ明朝"/>
      <family val="1"/>
    </font>
    <font>
      <sz val="12"/>
      <name val="ＭＳ Ｐ明朝"/>
      <family val="1"/>
    </font>
    <font>
      <sz val="11"/>
      <name val="ＭＳ Ｐゴシック"/>
      <family val="3"/>
      <charset val="128"/>
    </font>
    <font>
      <sz val="11"/>
      <name val="ＭＳ Ｐゴシック"/>
      <family val="2"/>
      <charset val="128"/>
    </font>
    <font>
      <sz val="9"/>
      <color theme="0"/>
      <name val="ＭＳ Ｐ明朝"/>
      <family val="1"/>
    </font>
    <font>
      <b/>
      <sz val="9"/>
      <name val="ＭＳ Ｐ明朝"/>
      <family val="1"/>
      <charset val="128"/>
    </font>
    <font>
      <sz val="6"/>
      <name val="ＭＳ Ｐ明朝"/>
      <family val="1"/>
    </font>
    <font>
      <sz val="9"/>
      <color theme="0"/>
      <name val="ＭＳ Ｐ明朝"/>
      <family val="1"/>
      <charset val="128"/>
    </font>
    <font>
      <sz val="8"/>
      <color rgb="FFFF0000"/>
      <name val="ＭＳ Ｐ明朝"/>
      <family val="1"/>
    </font>
    <font>
      <b/>
      <sz val="16"/>
      <name val="ＭＳ Ｐゴシック"/>
      <family val="2"/>
      <charset val="128"/>
    </font>
    <font>
      <i/>
      <sz val="10"/>
      <name val="ＭＳ Ｐ明朝"/>
      <family val="1"/>
      <charset val="128"/>
    </font>
    <font>
      <i/>
      <sz val="9"/>
      <name val="ＭＳ Ｐ明朝"/>
      <family val="1"/>
    </font>
    <font>
      <i/>
      <sz val="10"/>
      <name val="ＭＳ Ｐ明朝"/>
      <family val="1"/>
    </font>
    <font>
      <i/>
      <sz val="12"/>
      <name val="ＭＳ Ｐ明朝"/>
      <family val="1"/>
    </font>
    <font>
      <i/>
      <sz val="11"/>
      <name val="ＭＳ Ｐ明朝"/>
      <family val="1"/>
    </font>
    <font>
      <i/>
      <sz val="9"/>
      <name val="ＭＳ Ｐ明朝"/>
      <family val="1"/>
      <charset val="128"/>
    </font>
    <font>
      <u/>
      <sz val="9"/>
      <name val="ＭＳ Ｐゴシック"/>
      <family val="3"/>
      <charset val="128"/>
    </font>
    <font>
      <u/>
      <sz val="9"/>
      <name val="ＭＳ Ｐ明朝"/>
      <family val="1"/>
      <charset val="128"/>
    </font>
    <font>
      <u/>
      <sz val="16"/>
      <name val="ＭＳ Ｐゴシック"/>
      <family val="3"/>
      <charset val="128"/>
    </font>
    <font>
      <sz val="9"/>
      <name val="ＭＳ Ｐゴシック"/>
      <family val="2"/>
      <charset val="128"/>
    </font>
    <font>
      <sz val="11"/>
      <color theme="0"/>
      <name val="ＭＳ Ｐ明朝"/>
      <family val="1"/>
      <charset val="128"/>
    </font>
    <font>
      <sz val="11"/>
      <color theme="0"/>
      <name val="ＭＳ Ｐ明朝"/>
      <family val="1"/>
    </font>
    <font>
      <sz val="12"/>
      <color theme="0"/>
      <name val="ＭＳ Ｐ明朝"/>
      <family val="1"/>
    </font>
    <font>
      <sz val="12"/>
      <color theme="0"/>
      <name val="ＭＳ Ｐ明朝"/>
      <family val="1"/>
      <charset val="128"/>
    </font>
    <font>
      <sz val="12"/>
      <color theme="0"/>
      <name val="ＭＳ Ｐゴシック"/>
      <family val="2"/>
      <charset val="128"/>
    </font>
  </fonts>
  <fills count="9">
    <fill>
      <patternFill patternType="none"/>
    </fill>
    <fill>
      <patternFill patternType="gray125"/>
    </fill>
    <fill>
      <patternFill patternType="solid">
        <fgColor indexed="1"/>
        <bgColor indexed="64"/>
      </patternFill>
    </fill>
    <fill>
      <patternFill patternType="solid">
        <fgColor indexed="41"/>
        <bgColor indexed="64"/>
      </patternFill>
    </fill>
    <fill>
      <patternFill patternType="mediumGray">
        <fgColor indexed="22"/>
      </patternFill>
    </fill>
    <fill>
      <patternFill patternType="solid">
        <fgColor rgb="FF00B0F0"/>
        <bgColor indexed="64"/>
      </patternFill>
    </fill>
    <fill>
      <patternFill patternType="solid">
        <fgColor rgb="FFE5FFFF"/>
        <bgColor indexed="64"/>
      </patternFill>
    </fill>
    <fill>
      <patternFill patternType="solid">
        <fgColor rgb="FFCCFFFF"/>
        <bgColor indexed="64"/>
      </patternFill>
    </fill>
    <fill>
      <patternFill patternType="solid">
        <fgColor theme="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Dashed">
        <color indexed="64"/>
      </bottom>
      <diagonal/>
    </border>
    <border>
      <left/>
      <right style="mediumDashed">
        <color indexed="64"/>
      </right>
      <top style="mediumDashed">
        <color indexed="64"/>
      </top>
      <bottom/>
      <diagonal/>
    </border>
    <border>
      <left/>
      <right style="mediumDashed">
        <color indexed="64"/>
      </right>
      <top/>
      <bottom/>
      <diagonal/>
    </border>
    <border>
      <left/>
      <right style="mediumDashed">
        <color indexed="64"/>
      </right>
      <top/>
      <bottom style="mediumDashed">
        <color indexed="64"/>
      </bottom>
      <diagonal/>
    </border>
    <border>
      <left style="mediumDashed">
        <color indexed="64"/>
      </left>
      <right/>
      <top style="mediumDashed">
        <color indexed="64"/>
      </top>
      <bottom/>
      <diagonal/>
    </border>
    <border>
      <left/>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diagonalDown="1">
      <left style="thin">
        <color indexed="64"/>
      </left>
      <right style="medium">
        <color indexed="64"/>
      </right>
      <top/>
      <bottom style="medium">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rgb="FFFF0000"/>
      </left>
      <right style="thin">
        <color rgb="FFFF0000"/>
      </right>
      <top style="thin">
        <color rgb="FFFF0000"/>
      </top>
      <bottom style="thin">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cellStyleXfs>
  <cellXfs count="415">
    <xf numFmtId="0" fontId="5" fillId="0" borderId="0" xfId="0" applyFont="1"/>
    <xf numFmtId="0" fontId="2" fillId="0" borderId="0" xfId="0" applyFont="1" applyAlignment="1">
      <alignment horizontal="center"/>
    </xf>
    <xf numFmtId="0" fontId="5" fillId="0" borderId="0" xfId="0" applyFont="1" applyAlignment="1">
      <alignment horizont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5" fillId="0" borderId="3" xfId="0" applyFont="1" applyBorder="1"/>
    <xf numFmtId="0" fontId="5" fillId="0" borderId="11" xfId="0" applyFont="1" applyBorder="1"/>
    <xf numFmtId="0" fontId="15" fillId="0" borderId="3" xfId="0" applyFont="1" applyBorder="1" applyAlignment="1">
      <alignment vertical="center"/>
    </xf>
    <xf numFmtId="0" fontId="5" fillId="0" borderId="12" xfId="0" applyFont="1" applyBorder="1"/>
    <xf numFmtId="0" fontId="5" fillId="0" borderId="13" xfId="0" applyFont="1" applyBorder="1"/>
    <xf numFmtId="0" fontId="5" fillId="0" borderId="14" xfId="0" applyFont="1" applyBorder="1"/>
    <xf numFmtId="0" fontId="5" fillId="0" borderId="1" xfId="0" applyFont="1" applyBorder="1" applyAlignment="1">
      <alignment horizontal="center"/>
    </xf>
    <xf numFmtId="0" fontId="16" fillId="0" borderId="0" xfId="0" applyFont="1"/>
    <xf numFmtId="0" fontId="9" fillId="0" borderId="0" xfId="0" applyFont="1" applyAlignment="1">
      <alignment vertical="center" textRotation="255"/>
    </xf>
    <xf numFmtId="0" fontId="5" fillId="0" borderId="16" xfId="0" applyFont="1" applyBorder="1"/>
    <xf numFmtId="0" fontId="5" fillId="0" borderId="17" xfId="0" applyFont="1" applyBorder="1"/>
    <xf numFmtId="0" fontId="5" fillId="0" borderId="18" xfId="0" applyFont="1" applyBorder="1"/>
    <xf numFmtId="0" fontId="5" fillId="0" borderId="0" xfId="0" applyFont="1" applyProtection="1">
      <protection hidden="1"/>
    </xf>
    <xf numFmtId="0" fontId="2" fillId="0" borderId="0" xfId="0" applyFont="1" applyAlignment="1" applyProtection="1">
      <alignment horizontal="center"/>
      <protection hidden="1"/>
    </xf>
    <xf numFmtId="0" fontId="14" fillId="0" borderId="0" xfId="0" applyFont="1" applyAlignment="1" applyProtection="1">
      <alignment horizontal="left" vertical="center"/>
      <protection hidden="1"/>
    </xf>
    <xf numFmtId="0" fontId="12" fillId="0" borderId="0" xfId="0" applyFont="1" applyAlignment="1" applyProtection="1">
      <alignment horizontal="center"/>
      <protection hidden="1"/>
    </xf>
    <xf numFmtId="0" fontId="12" fillId="0" borderId="0" xfId="0" applyFont="1" applyAlignment="1" applyProtection="1">
      <alignment horizontal="left"/>
      <protection hidden="1"/>
    </xf>
    <xf numFmtId="0" fontId="12" fillId="0" borderId="0" xfId="0" applyFont="1" applyAlignment="1" applyProtection="1">
      <alignment horizontal="left" vertical="center"/>
      <protection hidden="1"/>
    </xf>
    <xf numFmtId="0" fontId="5" fillId="0" borderId="20" xfId="0" applyFont="1" applyBorder="1"/>
    <xf numFmtId="0" fontId="5" fillId="0" borderId="21" xfId="0" applyFont="1" applyBorder="1"/>
    <xf numFmtId="0" fontId="5" fillId="0" borderId="22" xfId="0" applyFont="1" applyBorder="1"/>
    <xf numFmtId="0" fontId="5" fillId="0" borderId="23" xfId="0" applyFont="1" applyBorder="1"/>
    <xf numFmtId="0" fontId="5" fillId="0" borderId="24" xfId="0" applyFont="1" applyBorder="1"/>
    <xf numFmtId="0" fontId="5" fillId="0" borderId="25" xfId="0" applyFont="1" applyBorder="1"/>
    <xf numFmtId="0" fontId="5" fillId="0" borderId="26" xfId="0" applyFont="1" applyBorder="1"/>
    <xf numFmtId="0" fontId="5" fillId="0" borderId="27" xfId="0" applyFont="1" applyBorder="1"/>
    <xf numFmtId="0" fontId="13" fillId="0" borderId="0" xfId="0" applyFont="1" applyAlignment="1" applyProtection="1">
      <alignment horizontal="center" vertical="center"/>
      <protection hidden="1"/>
    </xf>
    <xf numFmtId="0" fontId="5" fillId="0" borderId="0" xfId="0" applyFont="1" applyAlignment="1" applyProtection="1">
      <alignment vertical="center"/>
      <protection hidden="1"/>
    </xf>
    <xf numFmtId="0" fontId="20" fillId="0" borderId="0" xfId="0" applyFont="1"/>
    <xf numFmtId="0" fontId="21" fillId="0" borderId="0" xfId="0" applyFont="1" applyAlignment="1">
      <alignment horizontal="left" vertical="center" readingOrder="1"/>
    </xf>
    <xf numFmtId="0" fontId="5" fillId="0" borderId="0" xfId="0" applyFont="1" applyAlignment="1">
      <alignment horizontal="left" vertical="center" readingOrder="1"/>
    </xf>
    <xf numFmtId="0" fontId="5" fillId="0" borderId="0" xfId="0" applyFont="1" applyAlignment="1" applyProtection="1">
      <alignment horizontal="center"/>
      <protection hidden="1"/>
    </xf>
    <xf numFmtId="0" fontId="0" fillId="0" borderId="0" xfId="0" applyProtection="1">
      <protection locked="0"/>
    </xf>
    <xf numFmtId="0" fontId="27" fillId="0" borderId="0" xfId="0" applyFont="1" applyProtection="1">
      <protection locked="0"/>
    </xf>
    <xf numFmtId="0" fontId="27" fillId="0" borderId="40" xfId="0" applyFont="1" applyBorder="1" applyProtection="1">
      <protection locked="0"/>
    </xf>
    <xf numFmtId="49" fontId="27" fillId="0" borderId="41" xfId="0" applyNumberFormat="1" applyFont="1" applyBorder="1" applyProtection="1">
      <protection locked="0"/>
    </xf>
    <xf numFmtId="0" fontId="27" fillId="0" borderId="42" xfId="0" applyFont="1" applyBorder="1" applyProtection="1">
      <protection locked="0"/>
    </xf>
    <xf numFmtId="49" fontId="27" fillId="4" borderId="41" xfId="0" applyNumberFormat="1" applyFont="1" applyFill="1" applyBorder="1" applyProtection="1">
      <protection locked="0"/>
    </xf>
    <xf numFmtId="0" fontId="27" fillId="0" borderId="41" xfId="0" applyFont="1" applyBorder="1" applyProtection="1">
      <protection locked="0"/>
    </xf>
    <xf numFmtId="49" fontId="27" fillId="0" borderId="43" xfId="0" applyNumberFormat="1" applyFont="1" applyBorder="1" applyProtection="1">
      <protection locked="0"/>
    </xf>
    <xf numFmtId="49" fontId="27" fillId="0" borderId="44" xfId="0" applyNumberFormat="1" applyFont="1" applyBorder="1" applyProtection="1">
      <protection locked="0"/>
    </xf>
    <xf numFmtId="0" fontId="27" fillId="0" borderId="45" xfId="0" applyFont="1" applyBorder="1" applyProtection="1">
      <protection locked="0"/>
    </xf>
    <xf numFmtId="0" fontId="28" fillId="3" borderId="36" xfId="0" applyFont="1" applyFill="1" applyBorder="1" applyAlignment="1">
      <alignment horizontal="center"/>
    </xf>
    <xf numFmtId="49" fontId="28" fillId="3" borderId="37" xfId="0" applyNumberFormat="1" applyFont="1" applyFill="1" applyBorder="1" applyAlignment="1">
      <alignment horizontal="center"/>
    </xf>
    <xf numFmtId="0" fontId="28" fillId="3" borderId="37" xfId="0" applyFont="1" applyFill="1" applyBorder="1" applyAlignment="1">
      <alignment horizontal="center"/>
    </xf>
    <xf numFmtId="49" fontId="28" fillId="4" borderId="37" xfId="0" applyNumberFormat="1" applyFont="1" applyFill="1" applyBorder="1" applyAlignment="1">
      <alignment horizontal="center"/>
    </xf>
    <xf numFmtId="0" fontId="28" fillId="5" borderId="37" xfId="0" applyFont="1" applyFill="1" applyBorder="1" applyAlignment="1">
      <alignment horizontal="center"/>
    </xf>
    <xf numFmtId="49" fontId="28" fillId="0" borderId="37" xfId="0" applyNumberFormat="1" applyFont="1" applyBorder="1" applyAlignment="1">
      <alignment horizontal="center"/>
    </xf>
    <xf numFmtId="178" fontId="28" fillId="5" borderId="37" xfId="0" applyNumberFormat="1" applyFont="1" applyFill="1" applyBorder="1" applyAlignment="1">
      <alignment horizontal="center"/>
    </xf>
    <xf numFmtId="49" fontId="28" fillId="0" borderId="38" xfId="0" applyNumberFormat="1" applyFont="1" applyBorder="1" applyAlignment="1">
      <alignment horizontal="center"/>
    </xf>
    <xf numFmtId="49" fontId="28" fillId="0" borderId="39" xfId="0" applyNumberFormat="1" applyFont="1" applyBorder="1" applyAlignment="1">
      <alignment horizontal="center"/>
    </xf>
    <xf numFmtId="0" fontId="5" fillId="0" borderId="0" xfId="0" applyFont="1" applyAlignment="1">
      <alignment horizontal="centerContinuous"/>
    </xf>
    <xf numFmtId="0" fontId="33" fillId="0" borderId="9" xfId="0" applyFont="1" applyBorder="1"/>
    <xf numFmtId="0" fontId="33" fillId="0" borderId="24" xfId="0" applyFont="1" applyBorder="1"/>
    <xf numFmtId="0" fontId="33" fillId="0" borderId="23" xfId="0" applyFont="1" applyBorder="1"/>
    <xf numFmtId="0" fontId="33" fillId="0" borderId="8" xfId="0" applyFont="1" applyBorder="1"/>
    <xf numFmtId="0" fontId="12" fillId="0" borderId="0" xfId="0" applyFont="1" applyAlignment="1" applyProtection="1">
      <alignment vertical="center"/>
      <protection hidden="1"/>
    </xf>
    <xf numFmtId="0" fontId="29" fillId="0" borderId="0" xfId="0" applyFont="1" applyProtection="1">
      <protection hidden="1"/>
    </xf>
    <xf numFmtId="0" fontId="27" fillId="0" borderId="0" xfId="0" applyFont="1" applyProtection="1">
      <protection hidden="1"/>
    </xf>
    <xf numFmtId="177" fontId="5" fillId="0" borderId="0" xfId="0" applyNumberFormat="1" applyFont="1" applyAlignment="1">
      <alignment horizontal="left"/>
    </xf>
    <xf numFmtId="0" fontId="5" fillId="0" borderId="0" xfId="0" applyFont="1" applyAlignment="1">
      <alignment horizontal="left"/>
    </xf>
    <xf numFmtId="0" fontId="4" fillId="0" borderId="0" xfId="0" applyFont="1" applyAlignment="1" applyProtection="1">
      <alignment horizontal="center" vertical="center" shrinkToFit="1"/>
      <protection locked="0" hidden="1"/>
    </xf>
    <xf numFmtId="0" fontId="5" fillId="0" borderId="0" xfId="0" applyFont="1" applyAlignment="1" applyProtection="1">
      <alignment vertical="center" shrinkToFit="1"/>
      <protection hidden="1"/>
    </xf>
    <xf numFmtId="177" fontId="5" fillId="0" borderId="0" xfId="0" applyNumberFormat="1" applyFont="1" applyAlignment="1">
      <alignment horizontal="center"/>
    </xf>
    <xf numFmtId="0" fontId="33" fillId="0" borderId="0" xfId="0" applyFont="1" applyAlignment="1">
      <alignment horizontal="center"/>
    </xf>
    <xf numFmtId="0" fontId="4" fillId="0" borderId="0" xfId="0" applyFont="1" applyAlignment="1">
      <alignment horizontal="center" vertical="center" shrinkToFit="1"/>
    </xf>
    <xf numFmtId="0" fontId="4" fillId="0" borderId="0" xfId="0" applyFont="1" applyAlignment="1">
      <alignment horizontal="center" vertical="center" wrapText="1"/>
    </xf>
    <xf numFmtId="49" fontId="4" fillId="0" borderId="0" xfId="0" applyNumberFormat="1" applyFont="1" applyAlignment="1">
      <alignment vertical="center" shrinkToFit="1"/>
    </xf>
    <xf numFmtId="0" fontId="6" fillId="0" borderId="0" xfId="0" applyFont="1"/>
    <xf numFmtId="0" fontId="37" fillId="0" borderId="9" xfId="0" applyFont="1" applyBorder="1"/>
    <xf numFmtId="177" fontId="34" fillId="0" borderId="0" xfId="0" applyNumberFormat="1" applyFont="1" applyAlignment="1">
      <alignment vertical="center"/>
    </xf>
    <xf numFmtId="0" fontId="27" fillId="0" borderId="41" xfId="0" applyFont="1" applyBorder="1" applyAlignment="1" applyProtection="1">
      <alignment shrinkToFit="1"/>
      <protection locked="0"/>
    </xf>
    <xf numFmtId="0" fontId="5" fillId="0" borderId="0" xfId="0" applyFont="1" applyAlignment="1">
      <alignment vertical="center"/>
    </xf>
    <xf numFmtId="0" fontId="17" fillId="0" borderId="0" xfId="0" applyFont="1"/>
    <xf numFmtId="0" fontId="5" fillId="0" borderId="14" xfId="0" applyFont="1" applyBorder="1" applyAlignment="1">
      <alignment vertical="center"/>
    </xf>
    <xf numFmtId="0" fontId="5" fillId="0" borderId="19" xfId="0" applyFont="1" applyBorder="1" applyAlignment="1">
      <alignment vertical="center"/>
    </xf>
    <xf numFmtId="0" fontId="5" fillId="0" borderId="12" xfId="0" applyFont="1" applyBorder="1" applyAlignment="1">
      <alignment vertical="center"/>
    </xf>
    <xf numFmtId="0" fontId="17" fillId="0" borderId="12" xfId="0" applyFont="1" applyBorder="1" applyAlignment="1">
      <alignment vertical="center"/>
    </xf>
    <xf numFmtId="0" fontId="5" fillId="0" borderId="15" xfId="0" applyFont="1" applyBorder="1" applyAlignment="1">
      <alignment vertical="center"/>
    </xf>
    <xf numFmtId="177" fontId="27" fillId="0" borderId="41" xfId="0" applyNumberFormat="1" applyFont="1" applyBorder="1" applyProtection="1">
      <protection locked="0"/>
    </xf>
    <xf numFmtId="41" fontId="5" fillId="0" borderId="1" xfId="0" applyNumberFormat="1" applyFont="1" applyBorder="1" applyAlignment="1">
      <alignment vertical="center"/>
    </xf>
    <xf numFmtId="0" fontId="9" fillId="0" borderId="0" xfId="0" applyFont="1" applyAlignment="1">
      <alignment horizontal="center" vertical="center"/>
    </xf>
    <xf numFmtId="0" fontId="32" fillId="0" borderId="0" xfId="0" applyFont="1" applyAlignment="1">
      <alignment vertical="center" textRotation="255"/>
    </xf>
    <xf numFmtId="0" fontId="5" fillId="0" borderId="54" xfId="0" applyFont="1" applyBorder="1" applyAlignment="1">
      <alignment horizontal="center" vertical="center"/>
    </xf>
    <xf numFmtId="0" fontId="32" fillId="0" borderId="55" xfId="0" applyFont="1" applyBorder="1" applyAlignment="1">
      <alignment horizontal="center" vertical="center" wrapText="1"/>
    </xf>
    <xf numFmtId="0" fontId="32" fillId="0" borderId="56" xfId="0" applyFont="1" applyBorder="1" applyAlignment="1">
      <alignment horizontal="center" vertical="center" wrapText="1"/>
    </xf>
    <xf numFmtId="41" fontId="38" fillId="0" borderId="58" xfId="0" applyNumberFormat="1" applyFont="1" applyBorder="1" applyAlignment="1">
      <alignment vertical="center"/>
    </xf>
    <xf numFmtId="41" fontId="5" fillId="0" borderId="60" xfId="0" applyNumberFormat="1" applyFont="1" applyBorder="1" applyAlignment="1">
      <alignment vertical="center"/>
    </xf>
    <xf numFmtId="41" fontId="38" fillId="0" borderId="61" xfId="0" applyNumberFormat="1" applyFont="1" applyBorder="1" applyAlignment="1">
      <alignment vertical="center"/>
    </xf>
    <xf numFmtId="0" fontId="32" fillId="0" borderId="62" xfId="0" applyFont="1" applyBorder="1" applyAlignment="1">
      <alignment horizontal="center" vertical="center" wrapText="1"/>
    </xf>
    <xf numFmtId="41" fontId="5" fillId="0" borderId="29" xfId="0" applyNumberFormat="1" applyFont="1" applyBorder="1" applyAlignment="1">
      <alignment vertical="center"/>
    </xf>
    <xf numFmtId="41" fontId="5" fillId="0" borderId="63" xfId="0" applyNumberFormat="1" applyFont="1" applyBorder="1" applyAlignment="1">
      <alignment vertical="center"/>
    </xf>
    <xf numFmtId="41" fontId="5" fillId="0" borderId="31" xfId="0" applyNumberFormat="1" applyFont="1" applyBorder="1" applyAlignment="1">
      <alignment vertical="center"/>
    </xf>
    <xf numFmtId="41" fontId="38" fillId="0" borderId="64" xfId="0" applyNumberFormat="1" applyFont="1" applyBorder="1" applyAlignment="1">
      <alignment vertical="center"/>
    </xf>
    <xf numFmtId="41" fontId="5" fillId="0" borderId="11" xfId="0" applyNumberFormat="1" applyFont="1" applyBorder="1" applyAlignment="1">
      <alignment vertical="center"/>
    </xf>
    <xf numFmtId="41" fontId="5" fillId="0" borderId="66" xfId="0" applyNumberFormat="1" applyFont="1" applyBorder="1" applyAlignment="1">
      <alignment vertical="center"/>
    </xf>
    <xf numFmtId="41" fontId="38" fillId="0" borderId="67" xfId="0" applyNumberFormat="1" applyFont="1" applyBorder="1" applyAlignment="1">
      <alignment vertical="center"/>
    </xf>
    <xf numFmtId="41" fontId="5" fillId="0" borderId="68" xfId="0" applyNumberFormat="1" applyFont="1" applyBorder="1" applyAlignment="1">
      <alignment vertical="center"/>
    </xf>
    <xf numFmtId="0" fontId="5" fillId="0" borderId="69" xfId="0" applyFont="1" applyBorder="1" applyAlignment="1">
      <alignment horizontal="center" vertical="center"/>
    </xf>
    <xf numFmtId="0" fontId="48" fillId="0" borderId="0" xfId="0" applyFont="1"/>
    <xf numFmtId="0" fontId="32" fillId="0" borderId="70" xfId="0" applyFont="1" applyBorder="1" applyAlignment="1">
      <alignment horizontal="center" vertical="center" wrapText="1"/>
    </xf>
    <xf numFmtId="41" fontId="38" fillId="0" borderId="71" xfId="0" applyNumberFormat="1" applyFont="1" applyBorder="1" applyAlignment="1">
      <alignment vertical="center"/>
    </xf>
    <xf numFmtId="41" fontId="38" fillId="0" borderId="72" xfId="0" applyNumberFormat="1" applyFont="1" applyBorder="1" applyAlignment="1">
      <alignment vertical="center"/>
    </xf>
    <xf numFmtId="41" fontId="38" fillId="0" borderId="73" xfId="0" applyNumberFormat="1" applyFont="1" applyBorder="1" applyAlignment="1">
      <alignment vertical="center"/>
    </xf>
    <xf numFmtId="41" fontId="38" fillId="0" borderId="74" xfId="0" applyNumberFormat="1" applyFont="1" applyBorder="1" applyAlignment="1">
      <alignment vertical="center"/>
    </xf>
    <xf numFmtId="0" fontId="9" fillId="0" borderId="62" xfId="0" applyFont="1" applyBorder="1" applyAlignment="1">
      <alignment horizontal="center" vertical="center" wrapText="1"/>
    </xf>
    <xf numFmtId="0" fontId="5" fillId="0" borderId="56" xfId="0" applyFont="1" applyBorder="1" applyAlignment="1">
      <alignment vertical="center" textRotation="255"/>
    </xf>
    <xf numFmtId="49" fontId="33" fillId="0" borderId="58" xfId="0" applyNumberFormat="1" applyFont="1" applyBorder="1" applyAlignment="1">
      <alignment horizontal="center" vertical="center" shrinkToFit="1"/>
    </xf>
    <xf numFmtId="49" fontId="33" fillId="0" borderId="61" xfId="0" applyNumberFormat="1" applyFont="1" applyBorder="1" applyAlignment="1">
      <alignment horizontal="center" vertical="center" shrinkToFit="1"/>
    </xf>
    <xf numFmtId="49" fontId="33" fillId="0" borderId="64" xfId="0" applyNumberFormat="1" applyFont="1" applyBorder="1" applyAlignment="1">
      <alignment horizontal="center" vertical="center" shrinkToFit="1"/>
    </xf>
    <xf numFmtId="41" fontId="5" fillId="0" borderId="75" xfId="0" applyNumberFormat="1" applyFont="1" applyBorder="1" applyAlignment="1">
      <alignment horizontal="center" vertical="center"/>
    </xf>
    <xf numFmtId="41" fontId="5" fillId="0" borderId="76" xfId="0" quotePrefix="1" applyNumberFormat="1" applyFont="1" applyBorder="1" applyAlignment="1">
      <alignment horizontal="center" vertical="center"/>
    </xf>
    <xf numFmtId="41" fontId="38" fillId="0" borderId="78" xfId="0" applyNumberFormat="1" applyFont="1" applyBorder="1" applyAlignment="1">
      <alignment vertical="center"/>
    </xf>
    <xf numFmtId="41" fontId="38" fillId="0" borderId="79" xfId="0" applyNumberFormat="1" applyFont="1" applyBorder="1" applyAlignment="1">
      <alignment vertical="center"/>
    </xf>
    <xf numFmtId="41" fontId="5" fillId="0" borderId="80" xfId="0" quotePrefix="1" applyNumberFormat="1" applyFont="1" applyBorder="1" applyAlignment="1">
      <alignment horizontal="center" vertical="center"/>
    </xf>
    <xf numFmtId="41" fontId="5" fillId="0" borderId="81" xfId="0" quotePrefix="1" applyNumberFormat="1" applyFont="1" applyBorder="1" applyAlignment="1">
      <alignment horizontal="center" vertical="center"/>
    </xf>
    <xf numFmtId="41" fontId="38" fillId="0" borderId="77" xfId="0" applyNumberFormat="1" applyFont="1" applyBorder="1" applyAlignment="1">
      <alignment vertical="center"/>
    </xf>
    <xf numFmtId="0" fontId="5" fillId="5" borderId="0" xfId="0" applyFont="1" applyFill="1"/>
    <xf numFmtId="0" fontId="5" fillId="5" borderId="0" xfId="0" applyFont="1" applyFill="1" applyProtection="1">
      <protection hidden="1"/>
    </xf>
    <xf numFmtId="0" fontId="2" fillId="5" borderId="0" xfId="0" applyFont="1" applyFill="1" applyAlignment="1" applyProtection="1">
      <alignment horizontal="center" vertical="center" shrinkToFit="1"/>
      <protection hidden="1"/>
    </xf>
    <xf numFmtId="49" fontId="4" fillId="5" borderId="0" xfId="0" applyNumberFormat="1" applyFont="1" applyFill="1" applyAlignment="1" applyProtection="1">
      <alignment horizontal="center" vertical="center" shrinkToFit="1"/>
      <protection locked="0" hidden="1"/>
    </xf>
    <xf numFmtId="49" fontId="4" fillId="5" borderId="0" xfId="0" applyNumberFormat="1" applyFont="1" applyFill="1" applyAlignment="1" applyProtection="1">
      <alignment horizontal="center" vertical="center" shrinkToFit="1"/>
      <protection hidden="1"/>
    </xf>
    <xf numFmtId="41" fontId="7" fillId="5" borderId="0" xfId="0" applyNumberFormat="1" applyFont="1" applyFill="1" applyAlignment="1" applyProtection="1">
      <alignment horizontal="right" vertical="center" shrinkToFit="1"/>
      <protection hidden="1"/>
    </xf>
    <xf numFmtId="0" fontId="4" fillId="5" borderId="0" xfId="0" applyFont="1" applyFill="1" applyAlignment="1" applyProtection="1">
      <alignment horizontal="left" vertical="center" shrinkToFit="1"/>
      <protection locked="0" hidden="1"/>
    </xf>
    <xf numFmtId="49" fontId="4" fillId="5" borderId="0" xfId="0" applyNumberFormat="1" applyFont="1" applyFill="1" applyAlignment="1" applyProtection="1">
      <alignment vertical="center" shrinkToFit="1"/>
      <protection locked="0" hidden="1"/>
    </xf>
    <xf numFmtId="49" fontId="4" fillId="5" borderId="0" xfId="0" applyNumberFormat="1" applyFont="1" applyFill="1" applyAlignment="1" applyProtection="1">
      <alignment horizontal="left" vertical="center" shrinkToFit="1"/>
      <protection locked="0" hidden="1"/>
    </xf>
    <xf numFmtId="49" fontId="4" fillId="5" borderId="0" xfId="0" applyNumberFormat="1" applyFont="1" applyFill="1" applyAlignment="1">
      <alignment vertical="center" shrinkToFit="1"/>
    </xf>
    <xf numFmtId="0" fontId="6" fillId="5" borderId="0" xfId="0" applyFont="1" applyFill="1"/>
    <xf numFmtId="0" fontId="40" fillId="0" borderId="0" xfId="0" applyFont="1" applyProtection="1">
      <protection hidden="1"/>
    </xf>
    <xf numFmtId="0" fontId="40" fillId="0" borderId="0" xfId="0" applyFont="1" applyAlignment="1" applyProtection="1">
      <alignment horizontal="left"/>
      <protection hidden="1"/>
    </xf>
    <xf numFmtId="0" fontId="40" fillId="0" borderId="0" xfId="0" applyFont="1" applyAlignment="1" applyProtection="1">
      <alignment vertical="center"/>
      <protection hidden="1"/>
    </xf>
    <xf numFmtId="0" fontId="3" fillId="5" borderId="0" xfId="0" applyFont="1" applyFill="1" applyAlignment="1" applyProtection="1">
      <alignment horizontal="center"/>
      <protection hidden="1"/>
    </xf>
    <xf numFmtId="0" fontId="2" fillId="5" borderId="0" xfId="0" applyFont="1" applyFill="1" applyAlignment="1" applyProtection="1">
      <alignment horizontal="center"/>
      <protection hidden="1"/>
    </xf>
    <xf numFmtId="0" fontId="36" fillId="5" borderId="0" xfId="0" applyFont="1" applyFill="1" applyAlignment="1" applyProtection="1">
      <alignment horizontal="left" vertical="center"/>
      <protection hidden="1"/>
    </xf>
    <xf numFmtId="0" fontId="35" fillId="5" borderId="0" xfId="0" applyFont="1" applyFill="1" applyAlignment="1" applyProtection="1">
      <alignment horizontal="left" vertical="center"/>
      <protection hidden="1"/>
    </xf>
    <xf numFmtId="0" fontId="8" fillId="5" borderId="0" xfId="0" applyFont="1" applyFill="1" applyAlignment="1" applyProtection="1">
      <alignment horizontal="center" vertical="center" wrapText="1"/>
      <protection hidden="1"/>
    </xf>
    <xf numFmtId="0" fontId="47" fillId="5" borderId="0" xfId="0" applyFont="1" applyFill="1" applyAlignment="1" applyProtection="1">
      <alignment horizontal="center" vertical="center"/>
      <protection locked="0" hidden="1"/>
    </xf>
    <xf numFmtId="0" fontId="4" fillId="5" borderId="0" xfId="0" applyFont="1" applyFill="1" applyAlignment="1" applyProtection="1">
      <alignment horizontal="center" vertical="center"/>
      <protection locked="0" hidden="1"/>
    </xf>
    <xf numFmtId="0" fontId="18" fillId="5" borderId="0" xfId="0" applyFont="1" applyFill="1" applyAlignment="1" applyProtection="1">
      <alignment horizontal="center"/>
      <protection hidden="1"/>
    </xf>
    <xf numFmtId="0" fontId="4" fillId="5" borderId="0" xfId="0" applyFont="1" applyFill="1" applyAlignment="1" applyProtection="1">
      <alignment horizontal="center" vertical="center"/>
      <protection hidden="1"/>
    </xf>
    <xf numFmtId="0" fontId="49" fillId="0" borderId="0" xfId="0" applyFont="1" applyAlignment="1" applyProtection="1">
      <alignment horizontal="center"/>
      <protection hidden="1"/>
    </xf>
    <xf numFmtId="0" fontId="50" fillId="0" borderId="0" xfId="0" applyFont="1" applyProtection="1">
      <protection hidden="1"/>
    </xf>
    <xf numFmtId="0" fontId="51" fillId="0" borderId="0" xfId="0" applyFont="1" applyAlignment="1" applyProtection="1">
      <alignment horizontal="center"/>
      <protection hidden="1"/>
    </xf>
    <xf numFmtId="0" fontId="5" fillId="0" borderId="0" xfId="0" applyFont="1" applyAlignment="1" applyProtection="1">
      <alignment wrapText="1"/>
      <protection hidden="1"/>
    </xf>
    <xf numFmtId="0" fontId="9" fillId="0" borderId="0" xfId="0" applyFont="1" applyAlignment="1" applyProtection="1">
      <alignment vertical="center"/>
      <protection hidden="1"/>
    </xf>
    <xf numFmtId="0" fontId="18" fillId="0" borderId="0" xfId="0" applyFont="1" applyProtection="1">
      <protection hidden="1"/>
    </xf>
    <xf numFmtId="49" fontId="5" fillId="7" borderId="82" xfId="0" applyNumberFormat="1" applyFont="1" applyFill="1" applyBorder="1" applyAlignment="1" applyProtection="1">
      <alignment horizontal="center"/>
      <protection locked="0"/>
    </xf>
    <xf numFmtId="0" fontId="3" fillId="0" borderId="0" xfId="0" applyFont="1" applyAlignment="1">
      <alignment vertical="center"/>
    </xf>
    <xf numFmtId="0" fontId="3" fillId="0" borderId="0" xfId="0" applyFont="1" applyAlignment="1">
      <alignment horizontal="distributed" vertical="center"/>
    </xf>
    <xf numFmtId="0" fontId="13" fillId="0" borderId="0" xfId="0" applyFont="1" applyAlignment="1" applyProtection="1">
      <alignment vertical="center"/>
      <protection hidden="1"/>
    </xf>
    <xf numFmtId="0" fontId="35" fillId="0" borderId="0" xfId="0" applyFont="1" applyAlignment="1" applyProtection="1">
      <alignment vertical="center" shrinkToFit="1"/>
      <protection locked="0" hidden="1"/>
    </xf>
    <xf numFmtId="0" fontId="36" fillId="0" borderId="0" xfId="0" applyFont="1" applyAlignment="1" applyProtection="1">
      <alignment vertical="center" shrinkToFit="1"/>
      <protection hidden="1"/>
    </xf>
    <xf numFmtId="0" fontId="36" fillId="0" borderId="0" xfId="0" applyFont="1" applyAlignment="1" applyProtection="1">
      <alignment vertical="center" shrinkToFit="1"/>
      <protection locked="0" hidden="1"/>
    </xf>
    <xf numFmtId="0" fontId="3" fillId="0" borderId="0" xfId="0" applyFont="1" applyAlignment="1" applyProtection="1">
      <alignment vertical="center"/>
      <protection hidden="1"/>
    </xf>
    <xf numFmtId="0" fontId="3" fillId="0" borderId="0" xfId="0" applyFont="1" applyAlignment="1" applyProtection="1">
      <alignment vertical="center" shrinkToFit="1"/>
      <protection locked="0" hidden="1"/>
    </xf>
    <xf numFmtId="0" fontId="35" fillId="0" borderId="0" xfId="0" applyFont="1" applyAlignment="1" applyProtection="1">
      <alignment vertical="center"/>
      <protection locked="0" hidden="1"/>
    </xf>
    <xf numFmtId="0" fontId="35" fillId="0" borderId="6" xfId="0" applyFont="1" applyBorder="1" applyAlignment="1" applyProtection="1">
      <alignment vertical="center"/>
      <protection locked="0" hidden="1"/>
    </xf>
    <xf numFmtId="49" fontId="4" fillId="0" borderId="1" xfId="0" applyNumberFormat="1" applyFont="1" applyBorder="1" applyAlignment="1" applyProtection="1">
      <alignment horizontal="center" vertical="center" shrinkToFit="1"/>
      <protection hidden="1"/>
    </xf>
    <xf numFmtId="49" fontId="4" fillId="0" borderId="2" xfId="0" applyNumberFormat="1" applyFont="1" applyBorder="1" applyAlignment="1" applyProtection="1">
      <alignment horizontal="center" vertical="center" shrinkToFit="1"/>
      <protection hidden="1"/>
    </xf>
    <xf numFmtId="0" fontId="4" fillId="0" borderId="4" xfId="0" applyFont="1" applyBorder="1" applyAlignment="1" applyProtection="1">
      <alignment horizontal="center" vertical="center" wrapText="1"/>
      <protection hidden="1"/>
    </xf>
    <xf numFmtId="41" fontId="7" fillId="0" borderId="1" xfId="0" applyNumberFormat="1" applyFont="1" applyBorder="1" applyAlignment="1" applyProtection="1">
      <alignment horizontal="center" vertical="center" shrinkToFit="1"/>
      <protection hidden="1"/>
    </xf>
    <xf numFmtId="41" fontId="7" fillId="0" borderId="1" xfId="0" applyNumberFormat="1" applyFont="1" applyBorder="1" applyAlignment="1" applyProtection="1">
      <alignment horizontal="right" vertical="center" shrinkToFit="1"/>
      <protection hidden="1"/>
    </xf>
    <xf numFmtId="41" fontId="4" fillId="0" borderId="28" xfId="0" applyNumberFormat="1" applyFont="1" applyBorder="1" applyAlignment="1" applyProtection="1">
      <alignment horizontal="left" vertical="top" wrapText="1"/>
      <protection hidden="1"/>
    </xf>
    <xf numFmtId="41" fontId="7" fillId="0" borderId="1" xfId="0" applyNumberFormat="1" applyFont="1" applyBorder="1" applyAlignment="1" applyProtection="1">
      <alignment horizontal="center" vertical="center" wrapText="1"/>
      <protection hidden="1"/>
    </xf>
    <xf numFmtId="0" fontId="4" fillId="0" borderId="29" xfId="0" applyFont="1" applyBorder="1" applyAlignment="1" applyProtection="1">
      <alignment vertical="center" shrinkToFit="1"/>
      <protection locked="0" hidden="1"/>
    </xf>
    <xf numFmtId="0" fontId="3" fillId="0" borderId="0" xfId="0" applyFont="1" applyAlignment="1" applyProtection="1">
      <alignment horizontal="left" vertical="center"/>
      <protection locked="0"/>
    </xf>
    <xf numFmtId="49" fontId="4" fillId="0" borderId="4" xfId="0" applyNumberFormat="1" applyFont="1" applyBorder="1" applyAlignment="1" applyProtection="1">
      <alignment vertical="center" shrinkToFit="1"/>
      <protection hidden="1"/>
    </xf>
    <xf numFmtId="0" fontId="40" fillId="0" borderId="17" xfId="0" applyFont="1" applyBorder="1"/>
    <xf numFmtId="182" fontId="3" fillId="7" borderId="83" xfId="0" applyNumberFormat="1" applyFont="1" applyFill="1" applyBorder="1" applyAlignment="1" applyProtection="1">
      <alignment horizontal="left" vertical="center"/>
      <protection locked="0"/>
    </xf>
    <xf numFmtId="182" fontId="3" fillId="7" borderId="84" xfId="0" applyNumberFormat="1" applyFont="1" applyFill="1" applyBorder="1" applyAlignment="1" applyProtection="1">
      <alignment horizontal="left" vertical="center"/>
      <protection locked="0"/>
    </xf>
    <xf numFmtId="182" fontId="3" fillId="7" borderId="85" xfId="0" applyNumberFormat="1" applyFont="1" applyFill="1" applyBorder="1" applyAlignment="1" applyProtection="1">
      <alignment horizontal="left" vertical="center"/>
      <protection locked="0"/>
    </xf>
    <xf numFmtId="0" fontId="3" fillId="7" borderId="83" xfId="0" applyFont="1" applyFill="1" applyBorder="1" applyAlignment="1" applyProtection="1">
      <alignment horizontal="left" vertical="center"/>
      <protection locked="0"/>
    </xf>
    <xf numFmtId="0" fontId="3" fillId="7" borderId="84" xfId="0" applyFont="1" applyFill="1" applyBorder="1" applyAlignment="1" applyProtection="1">
      <alignment horizontal="left" vertical="center"/>
      <protection locked="0"/>
    </xf>
    <xf numFmtId="0" fontId="3" fillId="7" borderId="85" xfId="0" applyFont="1" applyFill="1" applyBorder="1" applyAlignment="1" applyProtection="1">
      <alignment horizontal="left" vertical="center"/>
      <protection locked="0"/>
    </xf>
    <xf numFmtId="0" fontId="3" fillId="7" borderId="83" xfId="0" applyFont="1" applyFill="1" applyBorder="1" applyAlignment="1" applyProtection="1">
      <alignment horizontal="left" vertical="center" shrinkToFit="1"/>
      <protection locked="0"/>
    </xf>
    <xf numFmtId="0" fontId="3" fillId="7" borderId="84" xfId="0" applyFont="1" applyFill="1" applyBorder="1" applyAlignment="1" applyProtection="1">
      <alignment horizontal="left" vertical="center" shrinkToFit="1"/>
      <protection locked="0"/>
    </xf>
    <xf numFmtId="0" fontId="3" fillId="7" borderId="85" xfId="0" applyFont="1" applyFill="1" applyBorder="1" applyAlignment="1" applyProtection="1">
      <alignment horizontal="left" vertical="center" shrinkToFit="1"/>
      <protection locked="0"/>
    </xf>
    <xf numFmtId="0" fontId="3" fillId="0" borderId="0" xfId="0" applyFont="1" applyAlignment="1">
      <alignment horizontal="distributed" vertical="center"/>
    </xf>
    <xf numFmtId="0" fontId="30" fillId="7" borderId="84" xfId="0" applyFont="1" applyFill="1" applyBorder="1" applyAlignment="1" applyProtection="1">
      <alignment horizontal="left" vertical="center"/>
      <protection locked="0"/>
    </xf>
    <xf numFmtId="0" fontId="30" fillId="7" borderId="85" xfId="0" applyFont="1" applyFill="1" applyBorder="1" applyAlignment="1" applyProtection="1">
      <alignment horizontal="left" vertical="center"/>
      <protection locked="0"/>
    </xf>
    <xf numFmtId="0" fontId="30" fillId="0" borderId="0" xfId="0" applyFont="1" applyAlignment="1">
      <alignment vertical="center"/>
    </xf>
    <xf numFmtId="0" fontId="3" fillId="7" borderId="83" xfId="0" applyFont="1" applyFill="1" applyBorder="1" applyAlignment="1" applyProtection="1">
      <alignment horizontal="center" vertical="center"/>
      <protection locked="0"/>
    </xf>
    <xf numFmtId="0" fontId="30" fillId="7" borderId="85" xfId="0" applyFont="1" applyFill="1" applyBorder="1" applyAlignment="1" applyProtection="1">
      <alignment horizontal="center" vertical="center"/>
      <protection locked="0"/>
    </xf>
    <xf numFmtId="0" fontId="3" fillId="0" borderId="0" xfId="0" applyFont="1" applyAlignment="1">
      <alignment vertical="center"/>
    </xf>
    <xf numFmtId="0" fontId="31" fillId="0" borderId="4" xfId="0" applyFont="1" applyBorder="1" applyAlignment="1" applyProtection="1">
      <alignment horizontal="center" vertical="center" wrapText="1"/>
      <protection hidden="1"/>
    </xf>
    <xf numFmtId="0" fontId="31" fillId="0" borderId="2" xfId="0" applyFont="1" applyBorder="1" applyAlignment="1" applyProtection="1">
      <alignment horizontal="center" vertical="center" wrapText="1"/>
      <protection hidden="1"/>
    </xf>
    <xf numFmtId="0" fontId="4" fillId="0" borderId="1" xfId="0" applyFont="1" applyBorder="1" applyAlignment="1" applyProtection="1">
      <alignment horizontal="left" vertical="center" shrinkToFit="1"/>
      <protection locked="0" hidden="1"/>
    </xf>
    <xf numFmtId="0" fontId="4" fillId="0" borderId="30" xfId="0" applyFont="1" applyBorder="1" applyAlignment="1" applyProtection="1">
      <alignment horizontal="center" vertical="center" shrinkToFit="1"/>
      <protection hidden="1"/>
    </xf>
    <xf numFmtId="0" fontId="4" fillId="0" borderId="50" xfId="0" applyFont="1" applyBorder="1" applyAlignment="1" applyProtection="1">
      <alignment horizontal="center" vertical="center" shrinkToFit="1"/>
      <protection hidden="1"/>
    </xf>
    <xf numFmtId="0" fontId="4" fillId="0" borderId="31" xfId="0" applyFont="1" applyBorder="1" applyAlignment="1" applyProtection="1">
      <alignment horizontal="center" vertical="center" shrinkToFit="1"/>
      <protection hidden="1"/>
    </xf>
    <xf numFmtId="49" fontId="32" fillId="2" borderId="57" xfId="0" applyNumberFormat="1" applyFont="1" applyFill="1" applyBorder="1" applyAlignment="1">
      <alignment horizontal="center" vertical="center" shrinkToFit="1"/>
    </xf>
    <xf numFmtId="49" fontId="32" fillId="2" borderId="59" xfId="0" applyNumberFormat="1" applyFont="1" applyFill="1" applyBorder="1" applyAlignment="1">
      <alignment horizontal="center" vertical="center" shrinkToFit="1"/>
    </xf>
    <xf numFmtId="0" fontId="31" fillId="0" borderId="29" xfId="0" applyFont="1" applyBorder="1" applyAlignment="1" applyProtection="1">
      <alignment horizontal="center" vertical="center" wrapText="1"/>
      <protection hidden="1"/>
    </xf>
    <xf numFmtId="0" fontId="4" fillId="0" borderId="4" xfId="0" applyFont="1" applyBorder="1" applyAlignment="1" applyProtection="1">
      <alignment horizontal="left" vertical="center" shrinkToFit="1"/>
      <protection locked="0" hidden="1"/>
    </xf>
    <xf numFmtId="0" fontId="4" fillId="0" borderId="2" xfId="0" applyFont="1" applyBorder="1" applyAlignment="1" applyProtection="1">
      <alignment horizontal="left" vertical="center" shrinkToFit="1"/>
      <protection locked="0" hidden="1"/>
    </xf>
    <xf numFmtId="0" fontId="4" fillId="0" borderId="29" xfId="0" applyFont="1" applyBorder="1" applyAlignment="1" applyProtection="1">
      <alignment horizontal="left" vertical="center" shrinkToFit="1"/>
      <protection locked="0" hidden="1"/>
    </xf>
    <xf numFmtId="0" fontId="4" fillId="0" borderId="1" xfId="0" applyFont="1" applyBorder="1" applyAlignment="1" applyProtection="1">
      <alignment horizontal="center" vertical="center" wrapText="1"/>
      <protection hidden="1"/>
    </xf>
    <xf numFmtId="49" fontId="32" fillId="2" borderId="65" xfId="0" applyNumberFormat="1" applyFont="1" applyFill="1" applyBorder="1" applyAlignment="1">
      <alignment horizontal="center" vertical="center" shrinkToFit="1"/>
    </xf>
    <xf numFmtId="0" fontId="2" fillId="0" borderId="0" xfId="0" applyFont="1" applyAlignment="1" applyProtection="1">
      <alignment horizontal="center" vertical="center" shrinkToFit="1"/>
      <protection hidden="1"/>
    </xf>
    <xf numFmtId="0" fontId="10" fillId="0" borderId="0" xfId="0" applyFont="1" applyAlignment="1" applyProtection="1">
      <alignment horizontal="left" vertical="center"/>
      <protection hidden="1"/>
    </xf>
    <xf numFmtId="0" fontId="6" fillId="0" borderId="4" xfId="0" applyFont="1" applyBorder="1" applyAlignment="1" applyProtection="1">
      <alignment horizontal="center" vertical="center" wrapText="1"/>
      <protection hidden="1"/>
    </xf>
    <xf numFmtId="41" fontId="7" fillId="0" borderId="1" xfId="0" applyNumberFormat="1" applyFont="1" applyBorder="1" applyAlignment="1" applyProtection="1">
      <alignment horizontal="center" vertical="center" shrinkToFit="1"/>
      <protection hidden="1"/>
    </xf>
    <xf numFmtId="49" fontId="4" fillId="0" borderId="1" xfId="0" applyNumberFormat="1" applyFont="1" applyBorder="1" applyAlignment="1" applyProtection="1">
      <alignment horizontal="center" vertical="center" shrinkToFit="1"/>
      <protection hidden="1"/>
    </xf>
    <xf numFmtId="41" fontId="7" fillId="0" borderId="28" xfId="0" applyNumberFormat="1" applyFont="1" applyBorder="1" applyAlignment="1" applyProtection="1">
      <alignment horizontal="center" vertical="center" shrinkToFit="1"/>
      <protection hidden="1"/>
    </xf>
    <xf numFmtId="49" fontId="4" fillId="0" borderId="1" xfId="0" applyNumberFormat="1" applyFont="1" applyBorder="1" applyAlignment="1" applyProtection="1">
      <alignment horizontal="center" vertical="center" wrapText="1" shrinkToFit="1"/>
      <protection hidden="1"/>
    </xf>
    <xf numFmtId="0" fontId="4" fillId="0" borderId="1" xfId="0" applyFont="1" applyBorder="1" applyAlignment="1" applyProtection="1">
      <alignment vertical="center" shrinkToFit="1"/>
      <protection locked="0" hidden="1"/>
    </xf>
    <xf numFmtId="41" fontId="4" fillId="0" borderId="28" xfId="0" applyNumberFormat="1" applyFont="1" applyBorder="1" applyAlignment="1" applyProtection="1">
      <alignment horizontal="left" vertical="top" wrapText="1"/>
      <protection hidden="1"/>
    </xf>
    <xf numFmtId="41" fontId="7" fillId="0" borderId="4" xfId="0" applyNumberFormat="1" applyFont="1" applyBorder="1" applyAlignment="1" applyProtection="1">
      <alignment horizontal="center" vertical="center" shrinkToFit="1"/>
      <protection hidden="1"/>
    </xf>
    <xf numFmtId="41" fontId="7" fillId="0" borderId="2" xfId="0" applyNumberFormat="1" applyFont="1" applyBorder="1" applyAlignment="1" applyProtection="1">
      <alignment horizontal="center" vertical="center" shrinkToFit="1"/>
      <protection hidden="1"/>
    </xf>
    <xf numFmtId="41" fontId="7" fillId="0" borderId="29"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31" fillId="0" borderId="7" xfId="0" applyFont="1" applyBorder="1" applyAlignment="1" applyProtection="1">
      <alignment horizontal="center" vertical="center" shrinkToFit="1"/>
      <protection hidden="1"/>
    </xf>
    <xf numFmtId="0" fontId="5" fillId="0" borderId="0" xfId="0" applyFont="1" applyAlignment="1" applyProtection="1">
      <alignment horizontal="distributed"/>
      <protection hidden="1"/>
    </xf>
    <xf numFmtId="0" fontId="5" fillId="0" borderId="0" xfId="0" applyFont="1" applyAlignment="1" applyProtection="1">
      <alignment horizontal="center"/>
      <protection hidden="1"/>
    </xf>
    <xf numFmtId="0" fontId="4" fillId="0" borderId="3" xfId="0" applyFont="1" applyBorder="1" applyAlignment="1" applyProtection="1">
      <alignment horizontal="center" vertical="center" shrinkToFit="1"/>
      <protection hidden="1"/>
    </xf>
    <xf numFmtId="0" fontId="5" fillId="0" borderId="0" xfId="0" applyFont="1" applyAlignment="1" applyProtection="1">
      <alignment horizontal="distributed" vertical="center"/>
      <protection hidden="1"/>
    </xf>
    <xf numFmtId="0" fontId="4" fillId="0" borderId="3" xfId="0" applyFont="1" applyBorder="1" applyAlignment="1" applyProtection="1">
      <alignment horizontal="left" vertical="center" shrinkToFit="1"/>
      <protection locked="0" hidden="1"/>
    </xf>
    <xf numFmtId="0" fontId="3" fillId="0" borderId="3" xfId="0" applyFont="1" applyBorder="1" applyAlignment="1" applyProtection="1">
      <alignment horizontal="center"/>
      <protection hidden="1"/>
    </xf>
    <xf numFmtId="0" fontId="2" fillId="0" borderId="0" xfId="0" applyFont="1" applyAlignment="1" applyProtection="1">
      <alignment horizontal="center"/>
      <protection hidden="1"/>
    </xf>
    <xf numFmtId="0" fontId="12" fillId="0" borderId="3" xfId="0" applyFont="1" applyBorder="1" applyAlignment="1" applyProtection="1">
      <alignment horizontal="center"/>
      <protection hidden="1"/>
    </xf>
    <xf numFmtId="0" fontId="12" fillId="0" borderId="2" xfId="0" applyFont="1" applyBorder="1" applyAlignment="1" applyProtection="1">
      <alignment horizontal="center"/>
      <protection hidden="1"/>
    </xf>
    <xf numFmtId="0" fontId="6" fillId="0" borderId="5"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180" fontId="5" fillId="0" borderId="0" xfId="0" applyNumberFormat="1" applyFont="1" applyAlignment="1" applyProtection="1">
      <alignment horizontal="distributed"/>
      <protection locked="0" hidden="1"/>
    </xf>
    <xf numFmtId="176" fontId="6" fillId="0" borderId="0" xfId="0" applyNumberFormat="1" applyFont="1" applyAlignment="1" applyProtection="1">
      <alignment horizontal="right" vertical="center"/>
      <protection hidden="1"/>
    </xf>
    <xf numFmtId="0" fontId="3" fillId="0" borderId="3" xfId="0" applyFont="1" applyBorder="1" applyAlignment="1" applyProtection="1">
      <alignment horizontal="center" vertical="center"/>
      <protection hidden="1"/>
    </xf>
    <xf numFmtId="3" fontId="3" fillId="0" borderId="6" xfId="0" applyNumberFormat="1" applyFont="1" applyBorder="1" applyAlignment="1" applyProtection="1">
      <alignment horizontal="right" vertical="center"/>
      <protection hidden="1"/>
    </xf>
    <xf numFmtId="3" fontId="3" fillId="0" borderId="0" xfId="0" applyNumberFormat="1" applyFont="1" applyAlignment="1" applyProtection="1">
      <alignment horizontal="right" vertical="center"/>
      <protection hidden="1"/>
    </xf>
    <xf numFmtId="0" fontId="6" fillId="0" borderId="8"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4" fillId="0" borderId="32" xfId="0" applyFont="1" applyBorder="1" applyAlignment="1" applyProtection="1">
      <alignment horizontal="center" vertical="center"/>
      <protection hidden="1"/>
    </xf>
    <xf numFmtId="0" fontId="4" fillId="0" borderId="33" xfId="0" applyFont="1" applyBorder="1" applyAlignment="1" applyProtection="1">
      <alignment horizontal="center" vertical="center"/>
      <protection hidden="1"/>
    </xf>
    <xf numFmtId="0" fontId="4" fillId="0" borderId="34" xfId="0" applyFont="1" applyBorder="1" applyAlignment="1" applyProtection="1">
      <alignment horizontal="center" vertical="center"/>
      <protection hidden="1"/>
    </xf>
    <xf numFmtId="0" fontId="31" fillId="0" borderId="4" xfId="0" applyFont="1" applyBorder="1" applyAlignment="1" applyProtection="1">
      <alignment horizontal="center" vertical="center" shrinkToFit="1"/>
      <protection locked="0" hidden="1"/>
    </xf>
    <xf numFmtId="0" fontId="31" fillId="0" borderId="2" xfId="0" applyFont="1" applyBorder="1" applyAlignment="1" applyProtection="1">
      <alignment horizontal="center" vertical="center" shrinkToFit="1"/>
      <protection locked="0" hidden="1"/>
    </xf>
    <xf numFmtId="0" fontId="31" fillId="0" borderId="29" xfId="0" applyFont="1" applyBorder="1" applyAlignment="1" applyProtection="1">
      <alignment horizontal="center" vertical="center" shrinkToFit="1"/>
      <protection locked="0" hidden="1"/>
    </xf>
    <xf numFmtId="0" fontId="33" fillId="0" borderId="4" xfId="0" applyFont="1" applyBorder="1" applyAlignment="1" applyProtection="1">
      <alignment horizontal="center" vertical="center" shrinkToFit="1"/>
      <protection locked="0" hidden="1"/>
    </xf>
    <xf numFmtId="0" fontId="33" fillId="0" borderId="2" xfId="0" applyFont="1" applyBorder="1" applyAlignment="1" applyProtection="1">
      <alignment horizontal="center" vertical="center" shrinkToFit="1"/>
      <protection locked="0" hidden="1"/>
    </xf>
    <xf numFmtId="0" fontId="33" fillId="0" borderId="29" xfId="0" applyFont="1" applyBorder="1" applyAlignment="1" applyProtection="1">
      <alignment horizontal="center" vertical="center" shrinkToFit="1"/>
      <protection locked="0" hidden="1"/>
    </xf>
    <xf numFmtId="0" fontId="9" fillId="0" borderId="1" xfId="0" applyFont="1" applyBorder="1" applyAlignment="1" applyProtection="1">
      <alignment horizontal="center" vertical="center" wrapText="1"/>
      <protection hidden="1"/>
    </xf>
    <xf numFmtId="0" fontId="32" fillId="0" borderId="1" xfId="0" applyFont="1" applyBorder="1" applyAlignment="1" applyProtection="1">
      <alignment horizontal="center" vertical="center" wrapText="1"/>
      <protection hidden="1"/>
    </xf>
    <xf numFmtId="0" fontId="4" fillId="0" borderId="46" xfId="0" applyFont="1" applyBorder="1" applyAlignment="1" applyProtection="1">
      <alignment horizontal="center" vertical="center"/>
      <protection hidden="1"/>
    </xf>
    <xf numFmtId="0" fontId="4" fillId="0" borderId="47" xfId="0" applyFont="1" applyBorder="1" applyAlignment="1" applyProtection="1">
      <alignment horizontal="center" vertical="center"/>
      <protection hidden="1"/>
    </xf>
    <xf numFmtId="0" fontId="4" fillId="0" borderId="48" xfId="0" applyFont="1" applyBorder="1" applyAlignment="1" applyProtection="1">
      <alignment horizontal="center" vertical="center"/>
      <protection hidden="1"/>
    </xf>
    <xf numFmtId="0" fontId="31" fillId="0" borderId="4" xfId="0" applyFont="1" applyBorder="1" applyAlignment="1" applyProtection="1">
      <alignment horizontal="center" vertical="center" shrinkToFit="1"/>
      <protection hidden="1"/>
    </xf>
    <xf numFmtId="0" fontId="31" fillId="0" borderId="2" xfId="0" applyFont="1" applyBorder="1" applyAlignment="1" applyProtection="1">
      <alignment horizontal="center" vertical="center" shrinkToFit="1"/>
      <protection hidden="1"/>
    </xf>
    <xf numFmtId="0" fontId="31" fillId="0" borderId="29" xfId="0" applyFont="1" applyBorder="1" applyAlignment="1" applyProtection="1">
      <alignment horizontal="center" vertical="center" shrinkToFit="1"/>
      <protection hidden="1"/>
    </xf>
    <xf numFmtId="0" fontId="33" fillId="0" borderId="4" xfId="0" applyFont="1" applyBorder="1" applyAlignment="1" applyProtection="1">
      <alignment horizontal="center" vertical="center" shrinkToFit="1"/>
      <protection hidden="1"/>
    </xf>
    <xf numFmtId="0" fontId="33" fillId="0" borderId="2" xfId="0" applyFont="1" applyBorder="1" applyAlignment="1" applyProtection="1">
      <alignment horizontal="center" vertical="center" shrinkToFit="1"/>
      <protection hidden="1"/>
    </xf>
    <xf numFmtId="0" fontId="33" fillId="0" borderId="29" xfId="0" applyFont="1" applyBorder="1" applyAlignment="1" applyProtection="1">
      <alignment horizontal="center" vertical="center" shrinkToFit="1"/>
      <protection hidden="1"/>
    </xf>
    <xf numFmtId="0" fontId="4" fillId="0" borderId="1" xfId="0" applyFont="1" applyBorder="1" applyAlignment="1" applyProtection="1">
      <alignment horizontal="center" vertical="center"/>
      <protection hidden="1"/>
    </xf>
    <xf numFmtId="0" fontId="19" fillId="0" borderId="0" xfId="0" applyFont="1" applyAlignment="1" applyProtection="1">
      <alignment horizontal="center" vertical="center"/>
      <protection hidden="1"/>
    </xf>
    <xf numFmtId="0" fontId="13" fillId="0" borderId="3" xfId="0" applyFont="1" applyBorder="1" applyAlignment="1" applyProtection="1">
      <alignment horizontal="left" vertical="center" shrinkToFit="1"/>
      <protection locked="0" hidden="1"/>
    </xf>
    <xf numFmtId="0" fontId="13" fillId="0" borderId="3" xfId="0" applyFont="1" applyBorder="1" applyAlignment="1" applyProtection="1">
      <alignment horizontal="center" vertical="center" shrinkToFit="1"/>
      <protection locked="0" hidden="1"/>
    </xf>
    <xf numFmtId="0" fontId="35" fillId="0" borderId="3" xfId="0" applyFont="1" applyBorder="1" applyAlignment="1" applyProtection="1">
      <alignment horizontal="left" vertical="center"/>
      <protection hidden="1"/>
    </xf>
    <xf numFmtId="0" fontId="36" fillId="0" borderId="3" xfId="0" applyFont="1" applyBorder="1" applyAlignment="1" applyProtection="1">
      <alignment horizontal="left" vertical="center"/>
      <protection hidden="1"/>
    </xf>
    <xf numFmtId="0" fontId="12" fillId="0" borderId="0" xfId="0" applyFont="1" applyAlignment="1" applyProtection="1">
      <alignment horizontal="center" vertical="center"/>
      <protection hidden="1"/>
    </xf>
    <xf numFmtId="0" fontId="52" fillId="0" borderId="0" xfId="0" applyFont="1" applyAlignment="1" applyProtection="1">
      <alignment horizontal="center" vertical="center"/>
      <protection hidden="1"/>
    </xf>
    <xf numFmtId="0" fontId="35" fillId="0" borderId="6" xfId="0" applyFont="1" applyBorder="1" applyAlignment="1" applyProtection="1">
      <alignment horizontal="left" vertical="center"/>
      <protection locked="0" hidden="1"/>
    </xf>
    <xf numFmtId="0" fontId="35" fillId="0" borderId="2" xfId="0" applyFont="1" applyBorder="1" applyAlignment="1" applyProtection="1">
      <alignment horizontal="left" vertical="center"/>
      <protection locked="0" hidden="1"/>
    </xf>
    <xf numFmtId="0" fontId="46" fillId="0" borderId="1" xfId="0" applyFont="1" applyBorder="1" applyAlignment="1" applyProtection="1">
      <alignment horizontal="center" vertical="center"/>
      <protection hidden="1"/>
    </xf>
    <xf numFmtId="0" fontId="46" fillId="0" borderId="4" xfId="0" applyFont="1" applyBorder="1" applyAlignment="1" applyProtection="1">
      <alignment horizontal="center" vertical="center"/>
      <protection hidden="1"/>
    </xf>
    <xf numFmtId="0" fontId="46" fillId="0" borderId="2" xfId="0" applyFont="1" applyBorder="1" applyAlignment="1" applyProtection="1">
      <alignment horizontal="center" vertical="center"/>
      <protection hidden="1"/>
    </xf>
    <xf numFmtId="0" fontId="46" fillId="0" borderId="29" xfId="0" applyFont="1" applyBorder="1" applyAlignment="1" applyProtection="1">
      <alignment horizontal="center" vertical="center"/>
      <protection hidden="1"/>
    </xf>
    <xf numFmtId="0" fontId="56" fillId="0" borderId="10" xfId="0" applyFont="1" applyBorder="1" applyAlignment="1" applyProtection="1">
      <alignment horizontal="center" vertical="center"/>
      <protection hidden="1"/>
    </xf>
    <xf numFmtId="0" fontId="56" fillId="0" borderId="3" xfId="0" applyFont="1" applyBorder="1" applyAlignment="1" applyProtection="1">
      <alignment horizontal="center" vertical="center"/>
      <protection hidden="1"/>
    </xf>
    <xf numFmtId="0" fontId="56" fillId="0" borderId="11" xfId="0" applyFont="1" applyBorder="1" applyAlignment="1" applyProtection="1">
      <alignment horizontal="center" vertical="center"/>
      <protection hidden="1"/>
    </xf>
    <xf numFmtId="0" fontId="31" fillId="0" borderId="1" xfId="0" applyFont="1" applyBorder="1" applyAlignment="1" applyProtection="1">
      <alignment horizontal="left" vertical="center" shrinkToFit="1"/>
      <protection locked="0" hidden="1"/>
    </xf>
    <xf numFmtId="0" fontId="12" fillId="0" borderId="0" xfId="0" applyFont="1" applyAlignment="1" applyProtection="1">
      <alignment horizontal="distributed" vertical="center"/>
      <protection hidden="1"/>
    </xf>
    <xf numFmtId="0" fontId="33" fillId="0" borderId="1" xfId="0" applyFont="1" applyBorder="1" applyAlignment="1" applyProtection="1">
      <alignment horizontal="left" vertical="center" shrinkToFit="1"/>
      <protection locked="0" hidden="1"/>
    </xf>
    <xf numFmtId="0" fontId="4" fillId="0" borderId="28" xfId="0" applyFont="1" applyBorder="1" applyAlignment="1" applyProtection="1">
      <alignment horizontal="center" vertical="center"/>
      <protection hidden="1"/>
    </xf>
    <xf numFmtId="0" fontId="43" fillId="0" borderId="1" xfId="0" applyFont="1" applyBorder="1" applyAlignment="1" applyProtection="1">
      <alignment horizontal="left" vertical="center"/>
      <protection hidden="1"/>
    </xf>
    <xf numFmtId="0" fontId="44" fillId="0" borderId="1" xfId="0" applyFont="1" applyBorder="1" applyAlignment="1" applyProtection="1">
      <alignment horizontal="left" vertical="center"/>
      <protection hidden="1"/>
    </xf>
    <xf numFmtId="179" fontId="45" fillId="0" borderId="1" xfId="0" applyNumberFormat="1" applyFont="1" applyBorder="1" applyAlignment="1" applyProtection="1">
      <alignment horizontal="center" vertical="center" wrapText="1"/>
      <protection hidden="1"/>
    </xf>
    <xf numFmtId="0" fontId="4" fillId="0" borderId="46" xfId="0" applyFont="1" applyBorder="1" applyAlignment="1" applyProtection="1">
      <alignment horizontal="center" vertical="center"/>
      <protection locked="0" hidden="1"/>
    </xf>
    <xf numFmtId="0" fontId="4" fillId="0" borderId="47" xfId="0" applyFont="1" applyBorder="1" applyAlignment="1" applyProtection="1">
      <alignment horizontal="center" vertical="center"/>
      <protection locked="0" hidden="1"/>
    </xf>
    <xf numFmtId="0" fontId="4" fillId="0" borderId="48" xfId="0" applyFont="1" applyBorder="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179" fontId="6" fillId="0" borderId="1" xfId="0" applyNumberFormat="1" applyFont="1" applyBorder="1" applyAlignment="1" applyProtection="1">
      <alignment horizontal="center" vertical="center" wrapText="1"/>
      <protection locked="0" hidden="1"/>
    </xf>
    <xf numFmtId="0" fontId="4" fillId="0" borderId="4" xfId="0" applyFont="1" applyBorder="1" applyAlignment="1" applyProtection="1">
      <alignment horizontal="center" vertical="center"/>
      <protection locked="0" hidden="1"/>
    </xf>
    <xf numFmtId="0" fontId="4" fillId="0" borderId="2" xfId="0" applyFont="1" applyBorder="1" applyAlignment="1" applyProtection="1">
      <alignment horizontal="center" vertical="center"/>
      <protection locked="0" hidden="1"/>
    </xf>
    <xf numFmtId="0" fontId="4" fillId="0" borderId="29" xfId="0" applyFont="1" applyBorder="1" applyAlignment="1" applyProtection="1">
      <alignment horizontal="center" vertical="center"/>
      <protection locked="0" hidden="1"/>
    </xf>
    <xf numFmtId="0" fontId="4" fillId="0" borderId="1" xfId="0" applyFont="1" applyBorder="1" applyAlignment="1" applyProtection="1">
      <alignment horizontal="center" vertical="center"/>
      <protection locked="0" hidden="1"/>
    </xf>
    <xf numFmtId="0" fontId="6" fillId="0" borderId="1" xfId="0" applyFont="1" applyBorder="1" applyAlignment="1" applyProtection="1">
      <alignment horizontal="center" vertical="center" wrapText="1"/>
      <protection hidden="1"/>
    </xf>
    <xf numFmtId="0" fontId="45" fillId="0" borderId="1" xfId="0" applyFont="1" applyBorder="1" applyAlignment="1" applyProtection="1">
      <alignment horizontal="center" vertical="center"/>
      <protection hidden="1"/>
    </xf>
    <xf numFmtId="0" fontId="31" fillId="0" borderId="1" xfId="0" applyFont="1" applyBorder="1" applyAlignment="1" applyProtection="1">
      <alignment horizontal="center" vertical="center"/>
      <protection hidden="1"/>
    </xf>
    <xf numFmtId="0" fontId="31" fillId="0" borderId="4" xfId="0" applyFont="1" applyBorder="1" applyAlignment="1" applyProtection="1">
      <alignment horizontal="center" vertical="center"/>
      <protection hidden="1"/>
    </xf>
    <xf numFmtId="0" fontId="31" fillId="0" borderId="2" xfId="0" applyFont="1" applyBorder="1" applyAlignment="1" applyProtection="1">
      <alignment horizontal="center" vertical="center"/>
      <protection hidden="1"/>
    </xf>
    <xf numFmtId="0" fontId="31" fillId="0" borderId="29" xfId="0" applyFont="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shrinkToFit="1"/>
      <protection hidden="1"/>
    </xf>
    <xf numFmtId="0" fontId="3" fillId="0" borderId="1" xfId="0" applyFont="1" applyBorder="1" applyAlignment="1" applyProtection="1">
      <alignment horizontal="center" vertical="center"/>
      <protection hidden="1"/>
    </xf>
    <xf numFmtId="0" fontId="30" fillId="0" borderId="1" xfId="0" applyFont="1" applyBorder="1" applyAlignment="1" applyProtection="1">
      <alignment horizontal="center" vertical="center"/>
      <protection hidden="1"/>
    </xf>
    <xf numFmtId="0" fontId="8" fillId="0" borderId="5"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0" fontId="18" fillId="0" borderId="0" xfId="0" applyFont="1" applyAlignment="1" applyProtection="1">
      <alignment horizontal="center"/>
      <protection hidden="1"/>
    </xf>
    <xf numFmtId="0" fontId="13" fillId="0" borderId="0" xfId="0" applyFont="1" applyAlignment="1" applyProtection="1">
      <alignment horizontal="center" vertical="center"/>
      <protection hidden="1"/>
    </xf>
    <xf numFmtId="0" fontId="57" fillId="0" borderId="0" xfId="0" applyFont="1" applyAlignment="1" applyProtection="1">
      <alignment horizontal="center"/>
      <protection hidden="1"/>
    </xf>
    <xf numFmtId="0" fontId="57" fillId="0" borderId="0" xfId="0" applyFont="1" applyAlignment="1" applyProtection="1">
      <alignment horizontal="center"/>
      <protection locked="0" hidden="1"/>
    </xf>
    <xf numFmtId="0" fontId="47" fillId="0" borderId="4" xfId="0" applyFont="1" applyBorder="1" applyAlignment="1" applyProtection="1">
      <alignment horizontal="center" vertical="center"/>
      <protection hidden="1"/>
    </xf>
    <xf numFmtId="0" fontId="47" fillId="0" borderId="2" xfId="0" applyFont="1" applyBorder="1" applyAlignment="1" applyProtection="1">
      <alignment horizontal="center" vertical="center"/>
      <protection hidden="1"/>
    </xf>
    <xf numFmtId="0" fontId="47" fillId="0" borderId="29" xfId="0" applyFont="1" applyBorder="1" applyAlignment="1" applyProtection="1">
      <alignment horizontal="center" vertical="center"/>
      <protection hidden="1"/>
    </xf>
    <xf numFmtId="0" fontId="5" fillId="0" borderId="4" xfId="0" applyFont="1" applyBorder="1" applyAlignment="1" applyProtection="1">
      <alignment horizontal="center" vertical="center" shrinkToFit="1"/>
      <protection locked="0" hidden="1"/>
    </xf>
    <xf numFmtId="0" fontId="33" fillId="0" borderId="49" xfId="0" applyFont="1" applyBorder="1" applyAlignment="1" applyProtection="1">
      <alignment horizontal="center" vertical="center" shrinkToFit="1"/>
      <protection locked="0" hidden="1"/>
    </xf>
    <xf numFmtId="0" fontId="4" fillId="0" borderId="2" xfId="0" applyFont="1" applyBorder="1" applyAlignment="1" applyProtection="1">
      <alignment horizontal="center" vertical="center" shrinkToFit="1"/>
      <protection locked="0" hidden="1"/>
    </xf>
    <xf numFmtId="0" fontId="4" fillId="0" borderId="29" xfId="0" applyFont="1" applyBorder="1" applyAlignment="1" applyProtection="1">
      <alignment horizontal="center" vertical="center" shrinkToFit="1"/>
      <protection locked="0" hidden="1"/>
    </xf>
    <xf numFmtId="0" fontId="6" fillId="0" borderId="28" xfId="0" applyFont="1" applyBorder="1" applyAlignment="1" applyProtection="1">
      <alignment horizontal="center" vertical="center" wrapText="1"/>
      <protection hidden="1"/>
    </xf>
    <xf numFmtId="0" fontId="6" fillId="0" borderId="28" xfId="0" applyFont="1" applyBorder="1" applyAlignment="1" applyProtection="1">
      <alignment horizontal="center" vertical="center"/>
      <protection locked="0" hidden="1"/>
    </xf>
    <xf numFmtId="0" fontId="4" fillId="0" borderId="46" xfId="0" applyFont="1" applyBorder="1" applyAlignment="1" applyProtection="1">
      <alignment horizontal="center" vertical="center" shrinkToFit="1"/>
      <protection locked="0" hidden="1"/>
    </xf>
    <xf numFmtId="0" fontId="4" fillId="0" borderId="47" xfId="0" applyFont="1" applyBorder="1" applyAlignment="1" applyProtection="1">
      <alignment horizontal="center" vertical="center" shrinkToFit="1"/>
      <protection locked="0" hidden="1"/>
    </xf>
    <xf numFmtId="0" fontId="4" fillId="0" borderId="28" xfId="0" applyFont="1" applyBorder="1" applyAlignment="1" applyProtection="1">
      <alignment horizontal="center" vertical="center"/>
      <protection locked="0" hidden="1"/>
    </xf>
    <xf numFmtId="0" fontId="4" fillId="0" borderId="4" xfId="0" applyFont="1" applyBorder="1" applyAlignment="1" applyProtection="1">
      <alignment horizontal="center" vertical="center"/>
      <protection hidden="1"/>
    </xf>
    <xf numFmtId="0" fontId="12" fillId="0" borderId="3" xfId="0" applyFont="1" applyBorder="1" applyAlignment="1" applyProtection="1">
      <alignment horizontal="center"/>
      <protection locked="0" hidden="1"/>
    </xf>
    <xf numFmtId="0" fontId="12" fillId="0" borderId="2" xfId="0" applyFont="1" applyBorder="1" applyAlignment="1" applyProtection="1">
      <alignment horizontal="center"/>
      <protection locked="0" hidden="1"/>
    </xf>
    <xf numFmtId="0" fontId="46" fillId="0" borderId="4" xfId="0" applyFont="1" applyBorder="1" applyAlignment="1" applyProtection="1">
      <alignment horizontal="center" vertical="center" shrinkToFit="1"/>
      <protection hidden="1"/>
    </xf>
    <xf numFmtId="0" fontId="46" fillId="0" borderId="2" xfId="0" applyFont="1" applyBorder="1" applyAlignment="1" applyProtection="1">
      <alignment horizontal="center" vertical="center" shrinkToFit="1"/>
      <protection hidden="1"/>
    </xf>
    <xf numFmtId="0" fontId="46" fillId="0" borderId="49" xfId="0" applyFont="1" applyBorder="1" applyAlignment="1" applyProtection="1">
      <alignment horizontal="center" vertical="center" shrinkToFit="1"/>
      <protection hidden="1"/>
    </xf>
    <xf numFmtId="0" fontId="46" fillId="0" borderId="29"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protection locked="0" hidden="1"/>
    </xf>
    <xf numFmtId="0" fontId="6" fillId="0" borderId="2" xfId="0" applyFont="1" applyBorder="1" applyAlignment="1" applyProtection="1">
      <alignment horizontal="center" vertical="center"/>
      <protection locked="0" hidden="1"/>
    </xf>
    <xf numFmtId="0" fontId="6" fillId="0" borderId="29" xfId="0" applyFont="1" applyBorder="1" applyAlignment="1" applyProtection="1">
      <alignment horizontal="center" vertical="center"/>
      <protection locked="0" hidden="1"/>
    </xf>
    <xf numFmtId="0" fontId="33" fillId="0" borderId="1" xfId="0" applyFont="1" applyBorder="1" applyAlignment="1" applyProtection="1">
      <alignment horizontal="left" vertical="center" wrapText="1"/>
      <protection locked="0" hidden="1"/>
    </xf>
    <xf numFmtId="0" fontId="36" fillId="0" borderId="2" xfId="0" applyFont="1" applyBorder="1" applyAlignment="1" applyProtection="1">
      <alignment horizontal="left" vertical="center" shrinkToFit="1"/>
      <protection hidden="1"/>
    </xf>
    <xf numFmtId="0" fontId="35" fillId="0" borderId="3" xfId="0" applyFont="1" applyBorder="1" applyAlignment="1" applyProtection="1">
      <alignment horizontal="left" vertical="center"/>
      <protection locked="0" hidden="1"/>
    </xf>
    <xf numFmtId="0" fontId="36" fillId="0" borderId="3" xfId="0" applyFont="1" applyBorder="1" applyAlignment="1" applyProtection="1">
      <alignment horizontal="left" vertical="center"/>
      <protection locked="0" hidden="1"/>
    </xf>
    <xf numFmtId="0" fontId="36" fillId="0" borderId="6" xfId="0" applyFont="1" applyBorder="1" applyAlignment="1" applyProtection="1">
      <alignment horizontal="left" vertical="center" shrinkToFit="1"/>
      <protection hidden="1"/>
    </xf>
    <xf numFmtId="0" fontId="36" fillId="0" borderId="0" xfId="0" applyFont="1" applyAlignment="1" applyProtection="1">
      <alignment horizontal="left" vertical="center" shrinkToFit="1"/>
      <protection hidden="1"/>
    </xf>
    <xf numFmtId="0" fontId="36" fillId="0" borderId="3" xfId="0" applyFont="1" applyBorder="1" applyAlignment="1" applyProtection="1">
      <alignment horizontal="left" vertical="center" shrinkToFit="1"/>
      <protection hidden="1"/>
    </xf>
    <xf numFmtId="177" fontId="3" fillId="0" borderId="1" xfId="0" applyNumberFormat="1" applyFont="1" applyBorder="1" applyAlignment="1">
      <alignment horizontal="center" vertical="center"/>
    </xf>
    <xf numFmtId="0" fontId="30" fillId="6" borderId="3" xfId="0" applyFont="1" applyFill="1" applyBorder="1" applyAlignment="1" applyProtection="1">
      <alignment horizontal="center" vertical="center" shrinkToFit="1"/>
      <protection locked="0"/>
    </xf>
    <xf numFmtId="0" fontId="39" fillId="0" borderId="6" xfId="0" applyFont="1" applyBorder="1" applyAlignment="1" applyProtection="1">
      <alignment horizontal="center"/>
      <protection locked="0"/>
    </xf>
    <xf numFmtId="0" fontId="30" fillId="0" borderId="3" xfId="0" applyFont="1" applyBorder="1" applyAlignment="1">
      <alignment horizontal="left" vertical="center" shrinkToFi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177" fontId="5" fillId="0" borderId="51" xfId="0" applyNumberFormat="1" applyFont="1" applyBorder="1" applyAlignment="1">
      <alignment horizontal="center" vertical="center"/>
    </xf>
    <xf numFmtId="177" fontId="5" fillId="0" borderId="52" xfId="0" applyNumberFormat="1" applyFont="1" applyBorder="1" applyAlignment="1">
      <alignment horizontal="center" vertical="center"/>
    </xf>
    <xf numFmtId="177" fontId="5" fillId="0" borderId="53" xfId="0" applyNumberFormat="1" applyFont="1" applyBorder="1" applyAlignment="1">
      <alignment horizontal="center" vertical="center"/>
    </xf>
    <xf numFmtId="177" fontId="3" fillId="0" borderId="10" xfId="0" applyNumberFormat="1" applyFont="1" applyBorder="1" applyAlignment="1">
      <alignment horizontal="center" vertical="center"/>
    </xf>
    <xf numFmtId="177" fontId="3" fillId="0" borderId="3" xfId="0" applyNumberFormat="1" applyFont="1" applyBorder="1" applyAlignment="1">
      <alignment horizontal="center" vertical="center"/>
    </xf>
    <xf numFmtId="177" fontId="3" fillId="0" borderId="11" xfId="0" applyNumberFormat="1" applyFont="1" applyBorder="1" applyAlignment="1">
      <alignment horizontal="center" vertical="center"/>
    </xf>
    <xf numFmtId="0" fontId="5" fillId="6" borderId="1" xfId="0" applyFont="1" applyFill="1" applyBorder="1" applyAlignment="1" applyProtection="1">
      <alignment horizontal="center" vertical="center"/>
      <protection locked="0"/>
    </xf>
    <xf numFmtId="0" fontId="3" fillId="6" borderId="3" xfId="0" applyFont="1" applyFill="1" applyBorder="1" applyAlignment="1" applyProtection="1">
      <alignment horizontal="left" vertical="center"/>
      <protection locked="0"/>
    </xf>
    <xf numFmtId="0" fontId="30" fillId="6" borderId="3" xfId="0" applyFont="1" applyFill="1" applyBorder="1" applyAlignment="1" applyProtection="1">
      <alignment horizontal="left" vertical="center"/>
      <protection locked="0"/>
    </xf>
    <xf numFmtId="0" fontId="5" fillId="0" borderId="0" xfId="0" applyFont="1" applyAlignment="1">
      <alignment horizontal="distributed" vertical="center"/>
    </xf>
    <xf numFmtId="0" fontId="54" fillId="0" borderId="2" xfId="0" applyFont="1" applyBorder="1" applyAlignment="1">
      <alignment horizontal="left" vertical="center"/>
    </xf>
    <xf numFmtId="0" fontId="5" fillId="0" borderId="1" xfId="0" applyFont="1" applyBorder="1" applyAlignment="1">
      <alignment horizontal="center" vertical="center"/>
    </xf>
    <xf numFmtId="0" fontId="6" fillId="6" borderId="3" xfId="0" applyFont="1" applyFill="1" applyBorder="1" applyAlignment="1" applyProtection="1">
      <alignment horizontal="center" vertical="center"/>
      <protection locked="0"/>
    </xf>
    <xf numFmtId="0" fontId="3" fillId="0" borderId="3" xfId="0" applyFont="1" applyBorder="1" applyAlignment="1">
      <alignment horizontal="left" vertical="center" shrinkToFit="1"/>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6" borderId="3" xfId="0" applyFont="1" applyFill="1" applyBorder="1" applyAlignment="1" applyProtection="1">
      <alignment horizontal="center" vertical="center" shrinkToFit="1"/>
      <protection locked="0"/>
    </xf>
    <xf numFmtId="49" fontId="19" fillId="0" borderId="0" xfId="0" applyNumberFormat="1" applyFont="1" applyAlignment="1">
      <alignment horizontal="center" vertical="top" shrinkToFit="1"/>
    </xf>
    <xf numFmtId="0" fontId="2" fillId="0" borderId="0" xfId="0" applyFont="1" applyAlignment="1">
      <alignment horizontal="center"/>
    </xf>
    <xf numFmtId="0" fontId="8" fillId="0" borderId="6" xfId="0" applyFont="1" applyBorder="1" applyAlignment="1" applyProtection="1">
      <alignment horizontal="center"/>
      <protection locked="0"/>
    </xf>
    <xf numFmtId="0" fontId="53" fillId="0" borderId="2" xfId="0" applyFont="1" applyBorder="1" applyAlignment="1">
      <alignment horizontal="left" vertical="center"/>
    </xf>
    <xf numFmtId="0" fontId="7" fillId="6" borderId="2" xfId="0"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177" fontId="33" fillId="0" borderId="1" xfId="0" applyNumberFormat="1" applyFont="1" applyBorder="1" applyAlignment="1">
      <alignment horizontal="center" vertical="center"/>
    </xf>
    <xf numFmtId="177" fontId="34" fillId="0" borderId="1" xfId="0" applyNumberFormat="1" applyFont="1" applyBorder="1" applyAlignment="1">
      <alignment horizontal="center" vertical="center"/>
    </xf>
    <xf numFmtId="177" fontId="31" fillId="0" borderId="4" xfId="0" applyNumberFormat="1" applyFont="1" applyBorder="1" applyAlignment="1">
      <alignment horizontal="center" vertical="center"/>
    </xf>
    <xf numFmtId="177" fontId="31" fillId="0" borderId="2" xfId="0" applyNumberFormat="1" applyFont="1" applyBorder="1" applyAlignment="1">
      <alignment horizontal="center" vertical="center"/>
    </xf>
    <xf numFmtId="177" fontId="31" fillId="0" borderId="29" xfId="0" applyNumberFormat="1" applyFont="1" applyBorder="1" applyAlignment="1">
      <alignment horizontal="center" vertical="center"/>
    </xf>
    <xf numFmtId="177" fontId="55" fillId="0" borderId="4" xfId="0" applyNumberFormat="1" applyFont="1" applyBorder="1" applyAlignment="1">
      <alignment horizontal="center" vertical="center"/>
    </xf>
    <xf numFmtId="177" fontId="55" fillId="0" borderId="2" xfId="0" applyNumberFormat="1" applyFont="1" applyBorder="1" applyAlignment="1">
      <alignment horizontal="center" vertical="center"/>
    </xf>
    <xf numFmtId="177" fontId="55" fillId="0" borderId="29" xfId="0" applyNumberFormat="1" applyFont="1" applyBorder="1" applyAlignment="1">
      <alignment horizontal="center" vertical="center"/>
    </xf>
    <xf numFmtId="177" fontId="31" fillId="0" borderId="1" xfId="0" applyNumberFormat="1" applyFont="1" applyBorder="1" applyAlignment="1">
      <alignment horizontal="center" vertical="center"/>
    </xf>
    <xf numFmtId="177" fontId="30" fillId="0" borderId="4" xfId="0" applyNumberFormat="1" applyFont="1" applyBorder="1" applyAlignment="1" applyProtection="1">
      <alignment horizontal="center" vertical="center"/>
      <protection locked="0"/>
    </xf>
    <xf numFmtId="177" fontId="30" fillId="0" borderId="2" xfId="0" applyNumberFormat="1" applyFont="1" applyBorder="1" applyAlignment="1" applyProtection="1">
      <alignment horizontal="center" vertical="center"/>
      <protection locked="0"/>
    </xf>
    <xf numFmtId="177" fontId="30" fillId="0" borderId="29" xfId="0" applyNumberFormat="1" applyFont="1" applyBorder="1" applyAlignment="1" applyProtection="1">
      <alignment horizontal="center" vertical="center"/>
      <protection locked="0"/>
    </xf>
    <xf numFmtId="177" fontId="30" fillId="0" borderId="35" xfId="0" applyNumberFormat="1" applyFont="1" applyBorder="1" applyAlignment="1">
      <alignment horizontal="center" vertical="center"/>
    </xf>
    <xf numFmtId="177" fontId="34" fillId="0" borderId="4" xfId="0" applyNumberFormat="1" applyFont="1" applyBorder="1" applyAlignment="1">
      <alignment horizontal="center" vertical="center"/>
    </xf>
    <xf numFmtId="177" fontId="34" fillId="0" borderId="2" xfId="0" applyNumberFormat="1" applyFont="1" applyBorder="1" applyAlignment="1">
      <alignment horizontal="center" vertical="center"/>
    </xf>
    <xf numFmtId="177" fontId="34" fillId="0" borderId="29" xfId="0" applyNumberFormat="1" applyFont="1" applyBorder="1" applyAlignment="1">
      <alignment horizontal="center" vertical="center"/>
    </xf>
    <xf numFmtId="177" fontId="31" fillId="0" borderId="35" xfId="0" applyNumberFormat="1" applyFont="1" applyBorder="1" applyAlignment="1">
      <alignment horizontal="center" vertical="center"/>
    </xf>
    <xf numFmtId="177" fontId="34" fillId="0" borderId="1" xfId="0" applyNumberFormat="1" applyFont="1" applyBorder="1" applyAlignment="1">
      <alignment horizontal="center" vertical="center" shrinkToFit="1"/>
    </xf>
    <xf numFmtId="177" fontId="34" fillId="0" borderId="31" xfId="0" applyNumberFormat="1" applyFont="1" applyBorder="1" applyAlignment="1">
      <alignment horizontal="center" vertical="center"/>
    </xf>
    <xf numFmtId="181" fontId="34" fillId="6" borderId="1" xfId="0" applyNumberFormat="1" applyFont="1" applyFill="1" applyBorder="1" applyAlignment="1" applyProtection="1">
      <alignment horizontal="center" vertical="center"/>
      <protection locked="0"/>
    </xf>
    <xf numFmtId="177" fontId="31" fillId="0" borderId="31" xfId="0" applyNumberFormat="1" applyFont="1" applyBorder="1" applyAlignment="1">
      <alignment horizontal="center" vertical="center"/>
    </xf>
    <xf numFmtId="177" fontId="55" fillId="8" borderId="4" xfId="0" applyNumberFormat="1" applyFont="1" applyFill="1" applyBorder="1" applyAlignment="1">
      <alignment horizontal="center" vertical="center"/>
    </xf>
    <xf numFmtId="177" fontId="55" fillId="8" borderId="2" xfId="0" applyNumberFormat="1" applyFont="1" applyFill="1" applyBorder="1" applyAlignment="1">
      <alignment horizontal="center" vertical="center"/>
    </xf>
    <xf numFmtId="177" fontId="55" fillId="8" borderId="29" xfId="0" applyNumberFormat="1" applyFont="1" applyFill="1" applyBorder="1" applyAlignment="1">
      <alignment horizontal="center" vertical="center"/>
    </xf>
    <xf numFmtId="0" fontId="5" fillId="0" borderId="0" xfId="0" applyFont="1" applyAlignment="1">
      <alignment horizontal="center"/>
    </xf>
  </cellXfs>
  <cellStyles count="1">
    <cellStyle name="標準" xfId="0" builtinId="0"/>
  </cellStyles>
  <dxfs count="1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7F7F7"/>
      <rgbColor rgb="00FEFEFE"/>
      <rgbColor rgb="00F8F8F8"/>
      <rgbColor rgb="00AEAEAE"/>
      <rgbColor rgb="00FBFBFB"/>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5FFFF"/>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167641</xdr:colOff>
      <xdr:row>0</xdr:row>
      <xdr:rowOff>129540</xdr:rowOff>
    </xdr:from>
    <xdr:to>
      <xdr:col>37</xdr:col>
      <xdr:colOff>106681</xdr:colOff>
      <xdr:row>5</xdr:row>
      <xdr:rowOff>26785</xdr:rowOff>
    </xdr:to>
    <xdr:sp macro="" textlink="">
      <xdr:nvSpPr>
        <xdr:cNvPr id="2" name="Text Box 9">
          <a:extLst>
            <a:ext uri="{FF2B5EF4-FFF2-40B4-BE49-F238E27FC236}">
              <a16:creationId xmlns:a16="http://schemas.microsoft.com/office/drawing/2014/main" id="{D74F5210-2424-4567-B500-5ED1B6FB89DB}"/>
            </a:ext>
          </a:extLst>
        </xdr:cNvPr>
        <xdr:cNvSpPr txBox="1">
          <a:spLocks noChangeArrowheads="1"/>
        </xdr:cNvSpPr>
      </xdr:nvSpPr>
      <xdr:spPr bwMode="auto">
        <a:xfrm>
          <a:off x="167641" y="129540"/>
          <a:ext cx="6423660" cy="887845"/>
        </a:xfrm>
        <a:prstGeom prst="rect">
          <a:avLst/>
        </a:prstGeom>
        <a:solidFill>
          <a:srgbClr val="FFFF99"/>
        </a:solidFill>
        <a:ln w="19050">
          <a:solidFill>
            <a:srgbClr val="FF6600"/>
          </a:solidFill>
          <a:miter lim="800000"/>
          <a:headEnd/>
          <a:tailEnd/>
        </a:ln>
      </xdr:spPr>
      <xdr:txBody>
        <a:bodyPr vertOverflow="clip" wrap="square" lIns="36576" tIns="18288" rIns="0" bIns="0" anchor="t" upright="1"/>
        <a:lstStyle/>
        <a:p>
          <a:pPr algn="l" rtl="0">
            <a:lnSpc>
              <a:spcPts val="1500"/>
            </a:lnSpc>
            <a:defRPr sz="1000"/>
          </a:pPr>
          <a:r>
            <a:rPr lang="ja-JP" altLang="en-US" sz="1200" b="1" i="0" strike="noStrike">
              <a:solidFill>
                <a:srgbClr val="FF6600"/>
              </a:solidFill>
              <a:latin typeface="ＭＳ Ｐゴシック"/>
              <a:ea typeface="ＭＳ Ｐゴシック"/>
            </a:rPr>
            <a:t>入力上の注意事項</a:t>
          </a:r>
          <a:endParaRPr lang="ja-JP" altLang="en-US" sz="900" b="0" i="0" strike="noStrike">
            <a:solidFill>
              <a:srgbClr val="000000"/>
            </a:solidFill>
            <a:latin typeface="ＭＳ Ｐゴシック"/>
            <a:ea typeface="ＭＳ Ｐゴシック"/>
          </a:endParaRPr>
        </a:p>
        <a:p>
          <a:pPr algn="l" rtl="0">
            <a:lnSpc>
              <a:spcPts val="1100"/>
            </a:lnSpc>
            <a:defRPr sz="1000"/>
          </a:pPr>
          <a:r>
            <a:rPr lang="ja-JP" altLang="en-US" sz="9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１　ブルーのセルに必要事項を入力してください，</a:t>
          </a:r>
        </a:p>
        <a:p>
          <a:pPr algn="l" rtl="0">
            <a:lnSpc>
              <a:spcPts val="1100"/>
            </a:lnSpc>
            <a:defRPr sz="1000"/>
          </a:pPr>
          <a:r>
            <a:rPr lang="ja-JP" altLang="en-US" sz="1000" b="0" i="0" strike="noStrike">
              <a:solidFill>
                <a:srgbClr val="000000"/>
              </a:solidFill>
              <a:latin typeface="ＭＳ Ｐゴシック"/>
              <a:ea typeface="ＭＳ Ｐゴシック"/>
            </a:rPr>
            <a:t>　２　このシートに入力されたデータは、シート「陸上</a:t>
          </a:r>
          <a:r>
            <a:rPr lang="en-US" altLang="ja-JP" sz="1000" b="0" i="0" strike="noStrike">
              <a:solidFill>
                <a:srgbClr val="000000"/>
              </a:solidFill>
              <a:latin typeface="ＭＳ Ｐゴシック"/>
              <a:ea typeface="ＭＳ Ｐゴシック"/>
            </a:rPr>
            <a:t>1</a:t>
          </a:r>
          <a:r>
            <a:rPr lang="ja-JP" altLang="en-US" sz="1000" b="0" i="0" strike="noStrike">
              <a:solidFill>
                <a:srgbClr val="000000"/>
              </a:solidFill>
              <a:latin typeface="ＭＳ Ｐゴシック"/>
              <a:ea typeface="ＭＳ Ｐゴシック"/>
            </a:rPr>
            <a:t>」「陸上</a:t>
          </a:r>
          <a:r>
            <a:rPr lang="en-US" altLang="ja-JP" sz="1000" b="0" i="0" strike="noStrike">
              <a:solidFill>
                <a:srgbClr val="000000"/>
              </a:solidFill>
              <a:latin typeface="ＭＳ Ｐゴシック"/>
              <a:ea typeface="ＭＳ Ｐゴシック"/>
            </a:rPr>
            <a:t>2</a:t>
          </a:r>
          <a:r>
            <a:rPr lang="ja-JP" altLang="en-US" sz="1000" b="0" i="0" strike="noStrike">
              <a:solidFill>
                <a:srgbClr val="000000"/>
              </a:solidFill>
              <a:latin typeface="ＭＳ Ｐゴシック"/>
              <a:ea typeface="ＭＳ Ｐゴシック"/>
            </a:rPr>
            <a:t>」「陸上</a:t>
          </a:r>
          <a:r>
            <a:rPr lang="en-US" altLang="ja-JP" sz="1000" b="0" i="0" strike="noStrike">
              <a:solidFill>
                <a:srgbClr val="000000"/>
              </a:solidFill>
              <a:latin typeface="ＭＳ Ｐゴシック"/>
              <a:ea typeface="ＭＳ Ｐゴシック"/>
            </a:rPr>
            <a:t>3</a:t>
          </a:r>
          <a:r>
            <a:rPr lang="ja-JP" altLang="en-US" sz="1000" b="0" i="0" strike="noStrike">
              <a:solidFill>
                <a:srgbClr val="000000"/>
              </a:solidFill>
              <a:latin typeface="ＭＳ Ｐゴシック"/>
              <a:ea typeface="ＭＳ Ｐゴシック"/>
            </a:rPr>
            <a:t>」「陸上</a:t>
          </a:r>
          <a:r>
            <a:rPr lang="en-US" altLang="ja-JP" sz="1000" b="0" i="0" strike="noStrike">
              <a:solidFill>
                <a:srgbClr val="000000"/>
              </a:solidFill>
              <a:latin typeface="ＭＳ Ｐゴシック"/>
              <a:ea typeface="ＭＳ Ｐゴシック"/>
            </a:rPr>
            <a:t>4</a:t>
          </a:r>
          <a:r>
            <a:rPr lang="ja-JP" altLang="en-US" sz="1000" b="0" i="0" strike="noStrike">
              <a:solidFill>
                <a:srgbClr val="000000"/>
              </a:solidFill>
              <a:latin typeface="ＭＳ Ｐゴシック"/>
              <a:ea typeface="ＭＳ Ｐゴシック"/>
            </a:rPr>
            <a:t>」に反映されます。</a:t>
          </a:r>
          <a:endParaRPr lang="en-US" altLang="ja-JP" sz="1000" b="0" i="0" strike="noStrike">
            <a:solidFill>
              <a:srgbClr val="000000"/>
            </a:solidFill>
            <a:latin typeface="ＭＳ Ｐゴシック"/>
            <a:ea typeface="ＭＳ Ｐゴシック"/>
          </a:endParaRPr>
        </a:p>
        <a:p>
          <a:pPr algn="l" rtl="0">
            <a:lnSpc>
              <a:spcPts val="1100"/>
            </a:lnSpc>
            <a:defRPr sz="1000"/>
          </a:pPr>
          <a:r>
            <a:rPr lang="ja-JP" altLang="en-US" sz="1000" b="0" i="0" strike="noStrike">
              <a:solidFill>
                <a:srgbClr val="000000"/>
              </a:solidFill>
              <a:latin typeface="ＭＳ Ｐゴシック"/>
              <a:ea typeface="ＭＳ Ｐゴシック"/>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61653</xdr:colOff>
      <xdr:row>0</xdr:row>
      <xdr:rowOff>97213</xdr:rowOff>
    </xdr:from>
    <xdr:to>
      <xdr:col>12</xdr:col>
      <xdr:colOff>518160</xdr:colOff>
      <xdr:row>4</xdr:row>
      <xdr:rowOff>60960</xdr:rowOff>
    </xdr:to>
    <xdr:sp macro="" textlink="">
      <xdr:nvSpPr>
        <xdr:cNvPr id="9225" name="Text Box 9">
          <a:extLst>
            <a:ext uri="{FF2B5EF4-FFF2-40B4-BE49-F238E27FC236}">
              <a16:creationId xmlns:a16="http://schemas.microsoft.com/office/drawing/2014/main" id="{00000000-0008-0000-0000-000009240000}"/>
            </a:ext>
          </a:extLst>
        </xdr:cNvPr>
        <xdr:cNvSpPr txBox="1">
          <a:spLocks noChangeArrowheads="1"/>
        </xdr:cNvSpPr>
      </xdr:nvSpPr>
      <xdr:spPr bwMode="auto">
        <a:xfrm>
          <a:off x="214053" y="97213"/>
          <a:ext cx="6765867" cy="725747"/>
        </a:xfrm>
        <a:prstGeom prst="rect">
          <a:avLst/>
        </a:prstGeom>
        <a:solidFill>
          <a:srgbClr val="FFFF99"/>
        </a:solidFill>
        <a:ln w="19050">
          <a:solidFill>
            <a:srgbClr val="FF6600"/>
          </a:solidFill>
          <a:miter lim="800000"/>
          <a:headEnd/>
          <a:tailEnd/>
        </a:ln>
      </xdr:spPr>
      <xdr:txBody>
        <a:bodyPr vertOverflow="clip" wrap="square" lIns="36576" tIns="18288" rIns="0" bIns="0" anchor="t" upright="1"/>
        <a:lstStyle/>
        <a:p>
          <a:pPr algn="l" rtl="0">
            <a:lnSpc>
              <a:spcPts val="1500"/>
            </a:lnSpc>
            <a:defRPr sz="1000"/>
          </a:pPr>
          <a:r>
            <a:rPr lang="ja-JP" altLang="en-US" sz="1200" b="1" i="0" strike="noStrike">
              <a:solidFill>
                <a:srgbClr val="FF6600"/>
              </a:solidFill>
              <a:latin typeface="ＭＳ Ｐゴシック"/>
              <a:ea typeface="ＭＳ Ｐゴシック"/>
            </a:rPr>
            <a:t>入力上の注意事項</a:t>
          </a:r>
          <a:endParaRPr lang="ja-JP" altLang="en-US" sz="900" b="0" i="0" strike="noStrike">
            <a:solidFill>
              <a:srgbClr val="000000"/>
            </a:solidFill>
            <a:latin typeface="ＭＳ Ｐゴシック"/>
            <a:ea typeface="ＭＳ Ｐゴシック"/>
          </a:endParaRPr>
        </a:p>
        <a:p>
          <a:pPr algn="l" rtl="0">
            <a:lnSpc>
              <a:spcPts val="1100"/>
            </a:lnSpc>
            <a:defRPr sz="1000"/>
          </a:pPr>
          <a:r>
            <a:rPr lang="ja-JP" altLang="en-US" sz="9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１　このシートには、入力できません。</a:t>
          </a:r>
          <a:endParaRPr lang="en-US" altLang="ja-JP" sz="1000" b="0" i="0" strike="noStrike">
            <a:solidFill>
              <a:srgbClr val="000000"/>
            </a:solidFill>
            <a:latin typeface="ＭＳ Ｐゴシック"/>
            <a:ea typeface="ＭＳ Ｐゴシック"/>
          </a:endParaRPr>
        </a:p>
        <a:p>
          <a:pPr algn="l" rtl="0">
            <a:lnSpc>
              <a:spcPts val="1100"/>
            </a:lnSpc>
            <a:defRPr sz="1000"/>
          </a:pPr>
          <a:r>
            <a:rPr lang="en-US" altLang="ja-JP"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２　シート「基本入力」、シート「陸上</a:t>
          </a:r>
          <a:r>
            <a:rPr lang="en-US" altLang="ja-JP" sz="1000" b="0" i="0" strike="noStrike">
              <a:solidFill>
                <a:srgbClr val="000000"/>
              </a:solidFill>
              <a:latin typeface="ＭＳ Ｐゴシック"/>
              <a:ea typeface="ＭＳ Ｐゴシック"/>
            </a:rPr>
            <a:t>1</a:t>
          </a:r>
          <a:r>
            <a:rPr lang="ja-JP" altLang="en-US" sz="1000" b="0" i="0" strike="noStrike">
              <a:solidFill>
                <a:srgbClr val="000000"/>
              </a:solidFill>
              <a:latin typeface="ＭＳ Ｐゴシック"/>
              <a:ea typeface="ＭＳ Ｐゴシック"/>
            </a:rPr>
            <a:t>」、シート「陸上</a:t>
          </a:r>
          <a:r>
            <a:rPr lang="en-US" altLang="ja-JP" sz="1000" b="0" i="0" strike="noStrike">
              <a:solidFill>
                <a:srgbClr val="000000"/>
              </a:solidFill>
              <a:latin typeface="ＭＳ Ｐゴシック"/>
              <a:ea typeface="ＭＳ Ｐゴシック"/>
            </a:rPr>
            <a:t>2</a:t>
          </a:r>
          <a:r>
            <a:rPr lang="ja-JP" altLang="en-US" sz="1000" b="0" i="0" strike="noStrike">
              <a:solidFill>
                <a:srgbClr val="000000"/>
              </a:solidFill>
              <a:latin typeface="ＭＳ Ｐゴシック"/>
              <a:ea typeface="ＭＳ Ｐゴシック"/>
            </a:rPr>
            <a:t>」、シート「陸上</a:t>
          </a:r>
          <a:r>
            <a:rPr lang="en-US" altLang="ja-JP" sz="1000" b="0" i="0" strike="noStrike">
              <a:solidFill>
                <a:srgbClr val="000000"/>
              </a:solidFill>
              <a:latin typeface="ＭＳ Ｐゴシック"/>
              <a:ea typeface="ＭＳ Ｐゴシック"/>
            </a:rPr>
            <a:t>3</a:t>
          </a:r>
          <a:r>
            <a:rPr lang="ja-JP" altLang="en-US" sz="1000" b="0" i="0" strike="noStrike">
              <a:solidFill>
                <a:srgbClr val="000000"/>
              </a:solidFill>
              <a:latin typeface="ＭＳ Ｐゴシック"/>
              <a:ea typeface="ＭＳ Ｐゴシック"/>
            </a:rPr>
            <a:t>」、シート「陸上</a:t>
          </a:r>
          <a:r>
            <a:rPr lang="en-US" altLang="ja-JP" sz="1000" b="0" i="0" strike="noStrike">
              <a:solidFill>
                <a:srgbClr val="000000"/>
              </a:solidFill>
              <a:latin typeface="ＭＳ Ｐゴシック"/>
              <a:ea typeface="ＭＳ Ｐゴシック"/>
            </a:rPr>
            <a:t>4</a:t>
          </a:r>
          <a:r>
            <a:rPr lang="ja-JP" altLang="en-US" sz="1000" b="0" i="0" strike="noStrike">
              <a:solidFill>
                <a:srgbClr val="000000"/>
              </a:solidFill>
              <a:latin typeface="ＭＳ Ｐゴシック"/>
              <a:ea typeface="ＭＳ Ｐゴシック"/>
            </a:rPr>
            <a:t>」に入力するとデータが反映されます。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74180</xdr:colOff>
      <xdr:row>53</xdr:row>
      <xdr:rowOff>28112</xdr:rowOff>
    </xdr:from>
    <xdr:to>
      <xdr:col>79</xdr:col>
      <xdr:colOff>36944</xdr:colOff>
      <xdr:row>57</xdr:row>
      <xdr:rowOff>106680</xdr:rowOff>
    </xdr:to>
    <xdr:sp macro="" textlink="">
      <xdr:nvSpPr>
        <xdr:cNvPr id="25809" name="Text Box 2">
          <a:extLst>
            <a:ext uri="{FF2B5EF4-FFF2-40B4-BE49-F238E27FC236}">
              <a16:creationId xmlns:a16="http://schemas.microsoft.com/office/drawing/2014/main" id="{00000000-0008-0000-0100-0000D1640000}"/>
            </a:ext>
          </a:extLst>
        </xdr:cNvPr>
        <xdr:cNvSpPr txBox="1">
          <a:spLocks noChangeArrowheads="1"/>
        </xdr:cNvSpPr>
      </xdr:nvSpPr>
      <xdr:spPr bwMode="auto">
        <a:xfrm>
          <a:off x="333260" y="12182012"/>
          <a:ext cx="7003644" cy="627208"/>
        </a:xfrm>
        <a:prstGeom prst="rect">
          <a:avLst/>
        </a:prstGeom>
        <a:solidFill>
          <a:srgbClr val="FFFFFF"/>
        </a:solidFill>
        <a:ln w="9525">
          <a:noFill/>
          <a:miter lim="800000"/>
          <a:headEnd/>
          <a:tailEnd/>
        </a:ln>
      </xdr:spPr>
      <xdr:txBody>
        <a:bodyPr vertOverflow="clip" wrap="square" lIns="27432" tIns="27432" rIns="0" bIns="0" anchor="t" upright="1"/>
        <a:lstStyle/>
        <a:p>
          <a:pPr algn="l" rtl="0">
            <a:lnSpc>
              <a:spcPts val="1100"/>
            </a:lnSpc>
            <a:defRPr sz="1000"/>
          </a:pPr>
          <a:r>
            <a:rPr lang="en-US" altLang="ja-JP" sz="900" b="0" i="0" strike="noStrike">
              <a:solidFill>
                <a:srgbClr val="333333"/>
              </a:solidFill>
              <a:latin typeface="Arial Unicode MS"/>
              <a:ea typeface="Arial Unicode MS"/>
              <a:cs typeface="Arial Unicode MS"/>
            </a:rPr>
            <a:t>※</a:t>
          </a:r>
          <a:r>
            <a:rPr lang="ja-JP" altLang="en-US" sz="900" b="0" i="0" strike="noStrike">
              <a:solidFill>
                <a:srgbClr val="333333"/>
              </a:solidFill>
              <a:latin typeface="Arial Unicode MS"/>
              <a:ea typeface="Arial Unicode MS"/>
              <a:cs typeface="Arial Unicode MS"/>
            </a:rPr>
            <a:t>記載された個人情報は，代表者への諸連絡及び参加資格の確認等に利用するほか，プログラム編成の資料として関係競技団体に情報提供するとともに，氏名，所属等は大会プログラムに記載いたします。ご承知おきください。</a:t>
          </a:r>
        </a:p>
      </xdr:txBody>
    </xdr:sp>
    <xdr:clientData/>
  </xdr:twoCellAnchor>
  <xdr:twoCellAnchor>
    <xdr:from>
      <xdr:col>1</xdr:col>
      <xdr:colOff>7620</xdr:colOff>
      <xdr:row>0</xdr:row>
      <xdr:rowOff>115916</xdr:rowOff>
    </xdr:from>
    <xdr:to>
      <xdr:col>81</xdr:col>
      <xdr:colOff>0</xdr:colOff>
      <xdr:row>9</xdr:row>
      <xdr:rowOff>53340</xdr:rowOff>
    </xdr:to>
    <xdr:sp macro="" textlink="">
      <xdr:nvSpPr>
        <xdr:cNvPr id="25610" name="Text Box 10">
          <a:extLst>
            <a:ext uri="{FF2B5EF4-FFF2-40B4-BE49-F238E27FC236}">
              <a16:creationId xmlns:a16="http://schemas.microsoft.com/office/drawing/2014/main" id="{00000000-0008-0000-0100-00000A640000}"/>
            </a:ext>
          </a:extLst>
        </xdr:cNvPr>
        <xdr:cNvSpPr txBox="1">
          <a:spLocks noChangeArrowheads="1"/>
        </xdr:cNvSpPr>
      </xdr:nvSpPr>
      <xdr:spPr bwMode="auto">
        <a:xfrm>
          <a:off x="160020" y="115916"/>
          <a:ext cx="7429500" cy="1171864"/>
        </a:xfrm>
        <a:prstGeom prst="rect">
          <a:avLst/>
        </a:prstGeom>
        <a:solidFill>
          <a:srgbClr val="FFFF99"/>
        </a:solidFill>
        <a:ln w="19050">
          <a:solidFill>
            <a:srgbClr val="FF6600"/>
          </a:solidFill>
          <a:miter lim="800000"/>
          <a:headEnd/>
          <a:tailEnd/>
        </a:ln>
      </xdr:spPr>
      <xdr:txBody>
        <a:bodyPr vertOverflow="clip" wrap="square" lIns="36576" tIns="18288" rIns="0" bIns="0" anchor="t" upright="1"/>
        <a:lstStyle/>
        <a:p>
          <a:pPr algn="l" rtl="0">
            <a:lnSpc>
              <a:spcPts val="1500"/>
            </a:lnSpc>
            <a:defRPr sz="1000"/>
          </a:pPr>
          <a:r>
            <a:rPr lang="ja-JP" altLang="en-US" sz="1200" b="1" i="0" strike="noStrike">
              <a:solidFill>
                <a:srgbClr val="FF6600"/>
              </a:solidFill>
              <a:latin typeface="ＭＳ Ｐゴシック"/>
              <a:ea typeface="ＭＳ Ｐゴシック"/>
            </a:rPr>
            <a:t>入力上の注意事項</a:t>
          </a:r>
          <a:endParaRPr lang="ja-JP" altLang="en-US" sz="900" b="0" i="0" strike="noStrike">
            <a:solidFill>
              <a:srgbClr val="000000"/>
            </a:solidFill>
            <a:latin typeface="ＭＳ Ｐゴシック"/>
            <a:ea typeface="ＭＳ Ｐゴシック"/>
          </a:endParaRPr>
        </a:p>
        <a:p>
          <a:pPr algn="l" rtl="0">
            <a:lnSpc>
              <a:spcPts val="1100"/>
            </a:lnSpc>
            <a:defRPr sz="1000"/>
          </a:pPr>
          <a:r>
            <a:rPr lang="ja-JP" altLang="en-US" sz="9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１　必要事項を入力してください，（クラブ名等は、シート「基本入力」に入力されたデータが反映されます）</a:t>
          </a:r>
          <a:r>
            <a:rPr lang="ja-JP" altLang="en-US" sz="1000" b="0" i="0" u="none" strike="noStrike">
              <a:effectLst/>
              <a:latin typeface="+mn-lt"/>
              <a:ea typeface="+mn-ea"/>
              <a:cs typeface="+mn-cs"/>
            </a:rPr>
            <a:t>　</a:t>
          </a:r>
          <a:endParaRPr lang="en-US" altLang="ja-JP" sz="1000" b="0" i="0" u="none" strike="noStrike">
            <a:effectLst/>
            <a:latin typeface="+mn-lt"/>
            <a:ea typeface="+mn-ea"/>
            <a:cs typeface="+mn-cs"/>
          </a:endParaRPr>
        </a:p>
        <a:p>
          <a:pPr algn="l" rtl="0">
            <a:lnSpc>
              <a:spcPts val="1100"/>
            </a:lnSpc>
            <a:defRPr sz="1000"/>
          </a:pPr>
          <a:r>
            <a:rPr lang="ja-JP" altLang="en-US" sz="1000" b="0" i="0" u="none" strike="noStrike">
              <a:effectLst/>
              <a:latin typeface="+mn-lt"/>
              <a:ea typeface="+mn-ea"/>
              <a:cs typeface="+mn-cs"/>
            </a:rPr>
            <a:t>　２　隣のセルへの移動は、「</a:t>
          </a:r>
          <a:r>
            <a:rPr lang="en-US" altLang="ja-JP" sz="1000" b="0" i="0" u="none" strike="noStrike">
              <a:effectLst/>
              <a:latin typeface="+mn-lt"/>
              <a:ea typeface="+mn-ea"/>
              <a:cs typeface="+mn-cs"/>
            </a:rPr>
            <a:t>Tab</a:t>
          </a:r>
          <a:r>
            <a:rPr lang="ja-JP" altLang="en-US" sz="1000" b="0" i="0" u="none" strike="noStrike">
              <a:effectLst/>
              <a:latin typeface="+mn-lt"/>
              <a:ea typeface="+mn-ea"/>
              <a:cs typeface="+mn-cs"/>
            </a:rPr>
            <a:t>」キーを使ってください。</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endParaRPr lang="en-US" altLang="ja-JP" sz="1100" b="0" i="0" strike="noStrike">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en-US" altLang="ja-JP" sz="1000" b="0" i="0" strike="noStrike">
              <a:solidFill>
                <a:srgbClr val="000000"/>
              </a:solidFill>
              <a:latin typeface="ＭＳ Ｐ明朝" panose="02020600040205080304" pitchFamily="18" charset="-128"/>
              <a:ea typeface="ＭＳ Ｐ明朝" panose="02020600040205080304" pitchFamily="18" charset="-128"/>
            </a:rPr>
            <a:t>  </a:t>
          </a:r>
          <a:r>
            <a:rPr lang="ja-JP" altLang="en-US" sz="1000" b="0" i="0" strike="noStrike">
              <a:solidFill>
                <a:srgbClr val="000000"/>
              </a:solidFill>
              <a:latin typeface="ＭＳ Ｐゴシック"/>
              <a:ea typeface="ＭＳ Ｐゴシック"/>
            </a:rPr>
            <a:t>３　名前のフリガナは，氏名を入力すると自動表示します。正しくなければ，上書きをして訂正をしてください。</a:t>
          </a:r>
          <a:endParaRPr lang="en-US" altLang="ja-JP" sz="1000" b="0" i="0" strike="noStrike">
            <a:solidFill>
              <a:srgbClr val="000000"/>
            </a:solidFill>
            <a:latin typeface="ＭＳ Ｐゴシック"/>
            <a:ea typeface="ＭＳ Ｐゴシック"/>
          </a:endParaRPr>
        </a:p>
        <a:p>
          <a:pPr algn="l" rtl="0">
            <a:lnSpc>
              <a:spcPts val="1100"/>
            </a:lnSpc>
            <a:defRPr sz="1000"/>
          </a:pPr>
          <a:r>
            <a:rPr lang="ja-JP" altLang="en-US" sz="1000" b="0" i="0" strike="noStrike">
              <a:solidFill>
                <a:srgbClr val="000000"/>
              </a:solidFill>
              <a:latin typeface="ＭＳ Ｐゴシック"/>
              <a:ea typeface="ＭＳ Ｐゴシック"/>
            </a:rPr>
            <a:t>　４　性別、学年・年齢、種目、スポ少登録の有無等は、▼マークをクリックして選択してください。</a:t>
          </a:r>
        </a:p>
        <a:p>
          <a:pPr algn="l" rtl="0">
            <a:lnSpc>
              <a:spcPts val="1100"/>
            </a:lnSpc>
            <a:defRPr sz="1000"/>
          </a:pPr>
          <a:r>
            <a:rPr lang="ja-JP" altLang="en-US" sz="1000" b="0" i="0" strike="noStrike">
              <a:solidFill>
                <a:srgbClr val="000000"/>
              </a:solidFill>
              <a:latin typeface="ＭＳ Ｐゴシック"/>
              <a:ea typeface="ＭＳ Ｐゴシック"/>
            </a:rPr>
            <a:t>　５　女子は，性別のセルを「女」で選択すると，朱書きに変換されます。</a:t>
          </a:r>
        </a:p>
        <a:p>
          <a:pPr algn="l" rtl="0">
            <a:defRPr sz="1000"/>
          </a:pPr>
          <a:r>
            <a:rPr lang="ja-JP" altLang="en-US" sz="1000" b="0" i="0" strike="noStrike">
              <a:solidFill>
                <a:srgbClr val="000000"/>
              </a:solidFill>
              <a:latin typeface="ＭＳ Ｐゴシック"/>
              <a:ea typeface="ＭＳ Ｐゴシック"/>
            </a:rPr>
            <a:t>　６　</a:t>
          </a:r>
          <a:r>
            <a:rPr lang="ja-JP" altLang="ja-JP" sz="1000" b="0" i="0">
              <a:effectLst/>
              <a:latin typeface="+mn-lt"/>
              <a:ea typeface="+mn-ea"/>
              <a:cs typeface="+mn-cs"/>
            </a:rPr>
            <a:t>参加負担金は，</a:t>
          </a:r>
          <a:r>
            <a:rPr lang="ja-JP" altLang="en-US" sz="1000" b="0" i="0">
              <a:effectLst/>
              <a:latin typeface="+mn-lt"/>
              <a:ea typeface="+mn-ea"/>
              <a:cs typeface="+mn-cs"/>
            </a:rPr>
            <a:t>名前を入力すると自動的にカウントします。</a:t>
          </a:r>
          <a:endParaRPr lang="en-US" altLang="ja-JP" sz="1000" b="0" i="0">
            <a:effectLst/>
            <a:latin typeface="+mn-lt"/>
            <a:ea typeface="+mn-ea"/>
            <a:cs typeface="+mn-cs"/>
          </a:endParaRPr>
        </a:p>
        <a:p>
          <a:pPr algn="l" rtl="0">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2</xdr:col>
      <xdr:colOff>74180</xdr:colOff>
      <xdr:row>101</xdr:row>
      <xdr:rowOff>58592</xdr:rowOff>
    </xdr:from>
    <xdr:to>
      <xdr:col>79</xdr:col>
      <xdr:colOff>36944</xdr:colOff>
      <xdr:row>104</xdr:row>
      <xdr:rowOff>99060</xdr:rowOff>
    </xdr:to>
    <xdr:sp macro="" textlink="">
      <xdr:nvSpPr>
        <xdr:cNvPr id="7" name="Text Box 2">
          <a:extLst>
            <a:ext uri="{FF2B5EF4-FFF2-40B4-BE49-F238E27FC236}">
              <a16:creationId xmlns:a16="http://schemas.microsoft.com/office/drawing/2014/main" id="{496EC69D-C757-422C-B53C-E72E5A622C32}"/>
            </a:ext>
          </a:extLst>
        </xdr:cNvPr>
        <xdr:cNvSpPr txBox="1">
          <a:spLocks noChangeArrowheads="1"/>
        </xdr:cNvSpPr>
      </xdr:nvSpPr>
      <xdr:spPr bwMode="auto">
        <a:xfrm>
          <a:off x="333260" y="23680592"/>
          <a:ext cx="7003644" cy="451948"/>
        </a:xfrm>
        <a:prstGeom prst="rect">
          <a:avLst/>
        </a:prstGeom>
        <a:solidFill>
          <a:srgbClr val="FFFFFF"/>
        </a:solidFill>
        <a:ln w="9525">
          <a:noFill/>
          <a:miter lim="800000"/>
          <a:headEnd/>
          <a:tailEnd/>
        </a:ln>
      </xdr:spPr>
      <xdr:txBody>
        <a:bodyPr vertOverflow="clip" wrap="square" lIns="27432" tIns="27432" rIns="0" bIns="0" anchor="t" upright="1"/>
        <a:lstStyle/>
        <a:p>
          <a:pPr algn="l" rtl="0">
            <a:lnSpc>
              <a:spcPts val="1100"/>
            </a:lnSpc>
            <a:defRPr sz="1000"/>
          </a:pPr>
          <a:r>
            <a:rPr lang="en-US" altLang="ja-JP" sz="900" b="0" i="0" strike="noStrike">
              <a:solidFill>
                <a:srgbClr val="333333"/>
              </a:solidFill>
              <a:latin typeface="Arial Unicode MS"/>
              <a:ea typeface="Arial Unicode MS"/>
              <a:cs typeface="Arial Unicode MS"/>
            </a:rPr>
            <a:t>※</a:t>
          </a:r>
          <a:r>
            <a:rPr lang="ja-JP" altLang="en-US" sz="900" b="0" i="0" strike="noStrike">
              <a:solidFill>
                <a:srgbClr val="333333"/>
              </a:solidFill>
              <a:latin typeface="Arial Unicode MS"/>
              <a:ea typeface="Arial Unicode MS"/>
              <a:cs typeface="Arial Unicode MS"/>
            </a:rPr>
            <a:t>記載された個人情報は，代表者への諸連絡及び参加資格の確認等に利用するほか，プログラム編成の資料として関係競技団体に情報提供するとともに，氏名，所属等は大会プログラムに記載いたします。ご承知おきください。</a:t>
          </a:r>
        </a:p>
      </xdr:txBody>
    </xdr:sp>
    <xdr:clientData/>
  </xdr:twoCellAnchor>
  <xdr:twoCellAnchor>
    <xdr:from>
      <xdr:col>2</xdr:col>
      <xdr:colOff>81800</xdr:colOff>
      <xdr:row>148</xdr:row>
      <xdr:rowOff>50972</xdr:rowOff>
    </xdr:from>
    <xdr:to>
      <xdr:col>79</xdr:col>
      <xdr:colOff>44564</xdr:colOff>
      <xdr:row>151</xdr:row>
      <xdr:rowOff>99060</xdr:rowOff>
    </xdr:to>
    <xdr:sp macro="" textlink="">
      <xdr:nvSpPr>
        <xdr:cNvPr id="9" name="Text Box 2">
          <a:extLst>
            <a:ext uri="{FF2B5EF4-FFF2-40B4-BE49-F238E27FC236}">
              <a16:creationId xmlns:a16="http://schemas.microsoft.com/office/drawing/2014/main" id="{DCA401ED-EF18-4209-85FD-7FBCB3B7B4DC}"/>
            </a:ext>
          </a:extLst>
        </xdr:cNvPr>
        <xdr:cNvSpPr txBox="1">
          <a:spLocks noChangeArrowheads="1"/>
        </xdr:cNvSpPr>
      </xdr:nvSpPr>
      <xdr:spPr bwMode="auto">
        <a:xfrm>
          <a:off x="340880" y="35003912"/>
          <a:ext cx="7003644" cy="459568"/>
        </a:xfrm>
        <a:prstGeom prst="rect">
          <a:avLst/>
        </a:prstGeom>
        <a:solidFill>
          <a:srgbClr val="FFFFFF"/>
        </a:solidFill>
        <a:ln w="9525">
          <a:noFill/>
          <a:miter lim="800000"/>
          <a:headEnd/>
          <a:tailEnd/>
        </a:ln>
      </xdr:spPr>
      <xdr:txBody>
        <a:bodyPr vertOverflow="clip" wrap="square" lIns="27432" tIns="27432" rIns="0" bIns="0" anchor="t" upright="1"/>
        <a:lstStyle/>
        <a:p>
          <a:pPr algn="l" rtl="0">
            <a:lnSpc>
              <a:spcPts val="1100"/>
            </a:lnSpc>
            <a:defRPr sz="1000"/>
          </a:pPr>
          <a:r>
            <a:rPr lang="en-US" altLang="ja-JP" sz="900" b="0" i="0" strike="noStrike">
              <a:solidFill>
                <a:srgbClr val="333333"/>
              </a:solidFill>
              <a:latin typeface="Arial Unicode MS"/>
              <a:ea typeface="Arial Unicode MS"/>
              <a:cs typeface="Arial Unicode MS"/>
            </a:rPr>
            <a:t>※</a:t>
          </a:r>
          <a:r>
            <a:rPr lang="ja-JP" altLang="en-US" sz="900" b="0" i="0" strike="noStrike">
              <a:solidFill>
                <a:srgbClr val="333333"/>
              </a:solidFill>
              <a:latin typeface="Arial Unicode MS"/>
              <a:ea typeface="Arial Unicode MS"/>
              <a:cs typeface="Arial Unicode MS"/>
            </a:rPr>
            <a:t>記載された個人情報は，代表者への諸連絡及び参加資格の確認等に利用するほか，プログラム編成の資料として関係競技団体に情報提供するとともに，氏名，所属等は大会プログラムに記載いたします。ご承知おきください。</a:t>
          </a:r>
        </a:p>
      </xdr:txBody>
    </xdr:sp>
    <xdr:clientData/>
  </xdr:twoCellAnchor>
  <xdr:twoCellAnchor>
    <xdr:from>
      <xdr:col>29</xdr:col>
      <xdr:colOff>24765</xdr:colOff>
      <xdr:row>161</xdr:row>
      <xdr:rowOff>160020</xdr:rowOff>
    </xdr:from>
    <xdr:to>
      <xdr:col>41</xdr:col>
      <xdr:colOff>30480</xdr:colOff>
      <xdr:row>161</xdr:row>
      <xdr:rowOff>161925</xdr:rowOff>
    </xdr:to>
    <xdr:sp macro="" textlink="">
      <xdr:nvSpPr>
        <xdr:cNvPr id="10" name="Line 1">
          <a:extLst>
            <a:ext uri="{FF2B5EF4-FFF2-40B4-BE49-F238E27FC236}">
              <a16:creationId xmlns:a16="http://schemas.microsoft.com/office/drawing/2014/main" id="{546C1759-7F68-4052-87FF-D7123C854847}"/>
            </a:ext>
          </a:extLst>
        </xdr:cNvPr>
        <xdr:cNvSpPr>
          <a:spLocks noChangeShapeType="1"/>
        </xdr:cNvSpPr>
      </xdr:nvSpPr>
      <xdr:spPr bwMode="auto">
        <a:xfrm flipV="1">
          <a:off x="2676525" y="3596640"/>
          <a:ext cx="1285875" cy="1905"/>
        </a:xfrm>
        <a:prstGeom prst="line">
          <a:avLst/>
        </a:prstGeom>
        <a:noFill/>
        <a:ln w="38100" cmpd="dbl">
          <a:pattFill prst="pct30">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74180</xdr:colOff>
      <xdr:row>99</xdr:row>
      <xdr:rowOff>28112</xdr:rowOff>
    </xdr:from>
    <xdr:to>
      <xdr:col>79</xdr:col>
      <xdr:colOff>36944</xdr:colOff>
      <xdr:row>103</xdr:row>
      <xdr:rowOff>106680</xdr:rowOff>
    </xdr:to>
    <xdr:sp macro="" textlink="">
      <xdr:nvSpPr>
        <xdr:cNvPr id="2" name="Text Box 2">
          <a:extLst>
            <a:ext uri="{FF2B5EF4-FFF2-40B4-BE49-F238E27FC236}">
              <a16:creationId xmlns:a16="http://schemas.microsoft.com/office/drawing/2014/main" id="{79F44600-8C00-4AF2-ABA4-DC4965341628}"/>
            </a:ext>
          </a:extLst>
        </xdr:cNvPr>
        <xdr:cNvSpPr txBox="1">
          <a:spLocks noChangeArrowheads="1"/>
        </xdr:cNvSpPr>
      </xdr:nvSpPr>
      <xdr:spPr bwMode="auto">
        <a:xfrm>
          <a:off x="333260" y="12182012"/>
          <a:ext cx="7003644" cy="627208"/>
        </a:xfrm>
        <a:prstGeom prst="rect">
          <a:avLst/>
        </a:prstGeom>
        <a:solidFill>
          <a:srgbClr val="FFFFFF"/>
        </a:solidFill>
        <a:ln w="9525">
          <a:noFill/>
          <a:miter lim="800000"/>
          <a:headEnd/>
          <a:tailEnd/>
        </a:ln>
      </xdr:spPr>
      <xdr:txBody>
        <a:bodyPr vertOverflow="clip" wrap="square" lIns="27432" tIns="27432" rIns="0" bIns="0" anchor="t" upright="1"/>
        <a:lstStyle/>
        <a:p>
          <a:pPr algn="l" rtl="0">
            <a:lnSpc>
              <a:spcPts val="1100"/>
            </a:lnSpc>
            <a:defRPr sz="1000"/>
          </a:pPr>
          <a:r>
            <a:rPr lang="en-US" altLang="ja-JP" sz="900" b="0" i="0" strike="noStrike">
              <a:solidFill>
                <a:srgbClr val="333333"/>
              </a:solidFill>
              <a:latin typeface="Arial Unicode MS"/>
              <a:ea typeface="Arial Unicode MS"/>
              <a:cs typeface="Arial Unicode MS"/>
            </a:rPr>
            <a:t>※</a:t>
          </a:r>
          <a:r>
            <a:rPr lang="ja-JP" altLang="en-US" sz="900" b="0" i="0" strike="noStrike">
              <a:solidFill>
                <a:srgbClr val="333333"/>
              </a:solidFill>
              <a:latin typeface="Arial Unicode MS"/>
              <a:ea typeface="Arial Unicode MS"/>
              <a:cs typeface="Arial Unicode MS"/>
            </a:rPr>
            <a:t>記載された個人情報は，代表者への諸連絡及び参加資格の確認等に利用するほか，プログラム編成の資料として関係競技団体に情報提供するとともに，氏名，所属等は大会プログラムに記載いたします。ご承知おきください。</a:t>
          </a:r>
        </a:p>
      </xdr:txBody>
    </xdr:sp>
    <xdr:clientData/>
  </xdr:twoCellAnchor>
  <xdr:twoCellAnchor>
    <xdr:from>
      <xdr:col>2</xdr:col>
      <xdr:colOff>74180</xdr:colOff>
      <xdr:row>146</xdr:row>
      <xdr:rowOff>28112</xdr:rowOff>
    </xdr:from>
    <xdr:to>
      <xdr:col>79</xdr:col>
      <xdr:colOff>36944</xdr:colOff>
      <xdr:row>150</xdr:row>
      <xdr:rowOff>106680</xdr:rowOff>
    </xdr:to>
    <xdr:sp macro="" textlink="">
      <xdr:nvSpPr>
        <xdr:cNvPr id="3" name="Text Box 2">
          <a:extLst>
            <a:ext uri="{FF2B5EF4-FFF2-40B4-BE49-F238E27FC236}">
              <a16:creationId xmlns:a16="http://schemas.microsoft.com/office/drawing/2014/main" id="{A62F38E4-E76A-493D-98BB-0DAD48645F42}"/>
            </a:ext>
          </a:extLst>
        </xdr:cNvPr>
        <xdr:cNvSpPr txBox="1">
          <a:spLocks noChangeArrowheads="1"/>
        </xdr:cNvSpPr>
      </xdr:nvSpPr>
      <xdr:spPr bwMode="auto">
        <a:xfrm>
          <a:off x="333260" y="12182012"/>
          <a:ext cx="7003644" cy="627208"/>
        </a:xfrm>
        <a:prstGeom prst="rect">
          <a:avLst/>
        </a:prstGeom>
        <a:solidFill>
          <a:srgbClr val="FFFFFF"/>
        </a:solidFill>
        <a:ln w="9525">
          <a:noFill/>
          <a:miter lim="800000"/>
          <a:headEnd/>
          <a:tailEnd/>
        </a:ln>
      </xdr:spPr>
      <xdr:txBody>
        <a:bodyPr vertOverflow="clip" wrap="square" lIns="27432" tIns="27432" rIns="0" bIns="0" anchor="t" upright="1"/>
        <a:lstStyle/>
        <a:p>
          <a:pPr algn="l" rtl="0">
            <a:lnSpc>
              <a:spcPts val="1100"/>
            </a:lnSpc>
            <a:defRPr sz="1000"/>
          </a:pPr>
          <a:r>
            <a:rPr lang="en-US" altLang="ja-JP" sz="900" b="0" i="0" strike="noStrike">
              <a:solidFill>
                <a:srgbClr val="333333"/>
              </a:solidFill>
              <a:latin typeface="Arial Unicode MS"/>
              <a:ea typeface="Arial Unicode MS"/>
              <a:cs typeface="Arial Unicode MS"/>
            </a:rPr>
            <a:t>※</a:t>
          </a:r>
          <a:r>
            <a:rPr lang="ja-JP" altLang="en-US" sz="900" b="0" i="0" strike="noStrike">
              <a:solidFill>
                <a:srgbClr val="333333"/>
              </a:solidFill>
              <a:latin typeface="Arial Unicode MS"/>
              <a:ea typeface="Arial Unicode MS"/>
              <a:cs typeface="Arial Unicode MS"/>
            </a:rPr>
            <a:t>記載された個人情報は，代表者への諸連絡及び参加資格の確認等に利用するほか，プログラム編成の資料として関係競技団体に情報提供するとともに，氏名，所属等は大会プログラムに記載いたします。ご承知おきください。</a:t>
          </a:r>
        </a:p>
      </xdr:txBody>
    </xdr:sp>
    <xdr:clientData/>
  </xdr:twoCellAnchor>
  <xdr:twoCellAnchor>
    <xdr:from>
      <xdr:col>2</xdr:col>
      <xdr:colOff>74180</xdr:colOff>
      <xdr:row>193</xdr:row>
      <xdr:rowOff>28112</xdr:rowOff>
    </xdr:from>
    <xdr:to>
      <xdr:col>79</xdr:col>
      <xdr:colOff>36944</xdr:colOff>
      <xdr:row>197</xdr:row>
      <xdr:rowOff>106680</xdr:rowOff>
    </xdr:to>
    <xdr:sp macro="" textlink="">
      <xdr:nvSpPr>
        <xdr:cNvPr id="4" name="Text Box 2">
          <a:extLst>
            <a:ext uri="{FF2B5EF4-FFF2-40B4-BE49-F238E27FC236}">
              <a16:creationId xmlns:a16="http://schemas.microsoft.com/office/drawing/2014/main" id="{726DE9C9-6FE9-4661-9B6F-45A1A4F1C7FA}"/>
            </a:ext>
          </a:extLst>
        </xdr:cNvPr>
        <xdr:cNvSpPr txBox="1">
          <a:spLocks noChangeArrowheads="1"/>
        </xdr:cNvSpPr>
      </xdr:nvSpPr>
      <xdr:spPr bwMode="auto">
        <a:xfrm>
          <a:off x="333260" y="12182012"/>
          <a:ext cx="7003644" cy="627208"/>
        </a:xfrm>
        <a:prstGeom prst="rect">
          <a:avLst/>
        </a:prstGeom>
        <a:solidFill>
          <a:srgbClr val="FFFFFF"/>
        </a:solidFill>
        <a:ln w="9525">
          <a:noFill/>
          <a:miter lim="800000"/>
          <a:headEnd/>
          <a:tailEnd/>
        </a:ln>
      </xdr:spPr>
      <xdr:txBody>
        <a:bodyPr vertOverflow="clip" wrap="square" lIns="27432" tIns="27432" rIns="0" bIns="0" anchor="t" upright="1"/>
        <a:lstStyle/>
        <a:p>
          <a:pPr algn="l" rtl="0">
            <a:lnSpc>
              <a:spcPts val="1100"/>
            </a:lnSpc>
            <a:defRPr sz="1000"/>
          </a:pPr>
          <a:r>
            <a:rPr lang="en-US" altLang="ja-JP" sz="900" b="0" i="0" strike="noStrike">
              <a:solidFill>
                <a:srgbClr val="333333"/>
              </a:solidFill>
              <a:latin typeface="Arial Unicode MS"/>
              <a:ea typeface="Arial Unicode MS"/>
              <a:cs typeface="Arial Unicode MS"/>
            </a:rPr>
            <a:t>※</a:t>
          </a:r>
          <a:r>
            <a:rPr lang="ja-JP" altLang="en-US" sz="900" b="0" i="0" strike="noStrike">
              <a:solidFill>
                <a:srgbClr val="333333"/>
              </a:solidFill>
              <a:latin typeface="Arial Unicode MS"/>
              <a:ea typeface="Arial Unicode MS"/>
              <a:cs typeface="Arial Unicode MS"/>
            </a:rPr>
            <a:t>記載された個人情報は，代表者への諸連絡及び参加資格の確認等に利用するほか，プログラム編成の資料として関係競技団体に情報提供するとともに，氏名，所属等は大会プログラムに記載いたします。ご承知おき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199794</xdr:colOff>
      <xdr:row>1</xdr:row>
      <xdr:rowOff>10160</xdr:rowOff>
    </xdr:from>
    <xdr:to>
      <xdr:col>33</xdr:col>
      <xdr:colOff>0</xdr:colOff>
      <xdr:row>9</xdr:row>
      <xdr:rowOff>129540</xdr:rowOff>
    </xdr:to>
    <xdr:sp macro="" textlink="">
      <xdr:nvSpPr>
        <xdr:cNvPr id="27652" name="Text Box 4">
          <a:extLst>
            <a:ext uri="{FF2B5EF4-FFF2-40B4-BE49-F238E27FC236}">
              <a16:creationId xmlns:a16="http://schemas.microsoft.com/office/drawing/2014/main" id="{00000000-0008-0000-0200-0000046C0000}"/>
            </a:ext>
          </a:extLst>
        </xdr:cNvPr>
        <xdr:cNvSpPr txBox="1">
          <a:spLocks noChangeArrowheads="1"/>
        </xdr:cNvSpPr>
      </xdr:nvSpPr>
      <xdr:spPr bwMode="auto">
        <a:xfrm>
          <a:off x="199794" y="147320"/>
          <a:ext cx="6650586" cy="1216660"/>
        </a:xfrm>
        <a:prstGeom prst="rect">
          <a:avLst/>
        </a:prstGeom>
        <a:solidFill>
          <a:srgbClr val="FFFF99"/>
        </a:solidFill>
        <a:ln w="19050">
          <a:solidFill>
            <a:srgbClr val="FF6600"/>
          </a:solidFill>
          <a:miter lim="800000"/>
          <a:headEnd/>
          <a:tailEnd/>
        </a:ln>
      </xdr:spPr>
      <xdr:txBody>
        <a:bodyPr vertOverflow="clip" wrap="square" lIns="36576" tIns="18288" rIns="0" bIns="0" anchor="t" upright="1"/>
        <a:lstStyle/>
        <a:p>
          <a:pPr algn="l" rtl="0">
            <a:lnSpc>
              <a:spcPts val="1500"/>
            </a:lnSpc>
            <a:defRPr sz="1000"/>
          </a:pPr>
          <a:r>
            <a:rPr lang="ja-JP" altLang="en-US" sz="1200" b="1" i="0" strike="noStrike">
              <a:solidFill>
                <a:srgbClr val="FF6600"/>
              </a:solidFill>
              <a:latin typeface="ＭＳ Ｐゴシック"/>
              <a:ea typeface="ＭＳ Ｐゴシック"/>
            </a:rPr>
            <a:t>入力上の注意事項</a:t>
          </a:r>
          <a:endParaRPr lang="ja-JP" altLang="en-US" sz="900" b="0" i="0" strike="noStrike">
            <a:solidFill>
              <a:srgbClr val="000000"/>
            </a:solidFill>
            <a:latin typeface="ＭＳ Ｐゴシック"/>
            <a:ea typeface="ＭＳ Ｐゴシック"/>
          </a:endParaRPr>
        </a:p>
        <a:p>
          <a:pPr algn="l" rtl="0">
            <a:lnSpc>
              <a:spcPts val="1100"/>
            </a:lnSpc>
            <a:defRPr sz="1000"/>
          </a:pPr>
          <a:r>
            <a:rPr lang="ja-JP" altLang="en-US" sz="9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１　シート「陸上２」に必要事項を入力すると，クラブ名及び市・町名は自動表示します。</a:t>
          </a:r>
        </a:p>
        <a:p>
          <a:pPr algn="l" rtl="0">
            <a:lnSpc>
              <a:spcPts val="1100"/>
            </a:lnSpc>
            <a:defRPr sz="1000"/>
          </a:pPr>
          <a:r>
            <a:rPr lang="ja-JP" altLang="en-US" sz="1000" b="0" i="0" strike="noStrike">
              <a:solidFill>
                <a:srgbClr val="000000"/>
              </a:solidFill>
              <a:latin typeface="ＭＳ Ｐゴシック"/>
              <a:ea typeface="ＭＳ Ｐゴシック"/>
            </a:rPr>
            <a:t>　２　「フリガナ」「氏名」「学年」は、シート「陸上２」の「№」を入力すると、表示します。</a:t>
          </a:r>
          <a:endParaRPr lang="en-US" altLang="ja-JP" sz="1000" b="0" i="0" strike="noStrike">
            <a:solidFill>
              <a:srgbClr val="000000"/>
            </a:solidFill>
            <a:latin typeface="ＭＳ Ｐゴシック"/>
            <a:ea typeface="ＭＳ Ｐゴシック"/>
          </a:endParaRPr>
        </a:p>
        <a:p>
          <a:pPr algn="l" rtl="0">
            <a:lnSpc>
              <a:spcPts val="1100"/>
            </a:lnSpc>
            <a:defRPr sz="1000"/>
          </a:pPr>
          <a:r>
            <a:rPr lang="ja-JP" altLang="en-US" sz="1000" b="0" i="0" strike="noStrike">
              <a:solidFill>
                <a:srgbClr val="000000"/>
              </a:solidFill>
              <a:latin typeface="ＭＳ Ｐゴシック"/>
              <a:ea typeface="ＭＳ Ｐゴシック"/>
            </a:rPr>
            <a:t>　</a:t>
          </a:r>
          <a:r>
            <a:rPr lang="ja-JP" altLang="en-US" sz="1000" b="0" i="0" strike="noStrike" baseline="0">
              <a:solidFill>
                <a:srgbClr val="000000"/>
              </a:solidFill>
              <a:latin typeface="ＭＳ Ｐゴシック"/>
              <a:ea typeface="ＭＳ Ｐゴシック"/>
            </a:rPr>
            <a:t>３　登録番号は，入力しないでください（入力できません）。</a:t>
          </a:r>
          <a:endParaRPr lang="en-US" altLang="ja-JP" sz="1000" b="0" i="0" strike="noStrike" baseline="0">
            <a:solidFill>
              <a:srgbClr val="000000"/>
            </a:solidFill>
            <a:latin typeface="ＭＳ Ｐゴシック"/>
            <a:ea typeface="ＭＳ Ｐゴシック"/>
          </a:endParaRPr>
        </a:p>
        <a:p>
          <a:pPr algn="l" rtl="0">
            <a:lnSpc>
              <a:spcPts val="1100"/>
            </a:lnSpc>
            <a:defRPr sz="1000"/>
          </a:pPr>
          <a:r>
            <a:rPr lang="ja-JP" altLang="en-US" sz="1000" b="0" i="0" strike="noStrike">
              <a:solidFill>
                <a:srgbClr val="000000"/>
              </a:solidFill>
              <a:latin typeface="ＭＳ Ｐゴシック"/>
              <a:ea typeface="ＭＳ Ｐゴシック"/>
            </a:rPr>
            <a:t>　４　女子は，性別を「女」で選択すると朱書き表示します。</a:t>
          </a:r>
        </a:p>
        <a:p>
          <a:pPr algn="l" rtl="0">
            <a:defRPr sz="1000"/>
          </a:pPr>
          <a:r>
            <a:rPr lang="ja-JP" altLang="en-US" sz="1000" b="0" i="0" strike="noStrike">
              <a:solidFill>
                <a:srgbClr val="000000"/>
              </a:solidFill>
              <a:latin typeface="ＭＳ Ｐゴシック"/>
              <a:ea typeface="ＭＳ Ｐゴシック"/>
            </a:rPr>
            <a:t>　５　</a:t>
          </a:r>
          <a:r>
            <a:rPr lang="en-US" altLang="ja-JP" sz="1000" b="0" i="0" strike="noStrike">
              <a:solidFill>
                <a:srgbClr val="000000"/>
              </a:solidFill>
              <a:latin typeface="ＭＳ Ｐゴシック"/>
              <a:ea typeface="ＭＳ Ｐゴシック"/>
            </a:rPr>
            <a:t>2</a:t>
          </a:r>
          <a:r>
            <a:rPr lang="ja-JP" altLang="en-US" sz="1000" b="0" i="0" strike="noStrike">
              <a:solidFill>
                <a:srgbClr val="000000"/>
              </a:solidFill>
              <a:latin typeface="ＭＳ Ｐゴシック"/>
              <a:ea typeface="ＭＳ Ｐゴシック"/>
            </a:rPr>
            <a:t>チーム以上エントリーする場合は、「チーム名」の下のセルで（</a:t>
          </a:r>
          <a:r>
            <a:rPr lang="en-US" altLang="ja-JP" sz="1000" b="0" i="0" strike="noStrike">
              <a:solidFill>
                <a:srgbClr val="000000"/>
              </a:solidFill>
              <a:latin typeface="ＭＳ Ｐゴシック"/>
              <a:ea typeface="ＭＳ Ｐゴシック"/>
            </a:rPr>
            <a:t>A</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B</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C</a:t>
          </a:r>
          <a:r>
            <a:rPr lang="ja-JP" altLang="en-US" sz="1000" b="0" i="0" strike="noStrike">
              <a:solidFill>
                <a:srgbClr val="000000"/>
              </a:solidFill>
              <a:latin typeface="ＭＳ Ｐゴシック"/>
              <a:ea typeface="ＭＳ Ｐゴシック"/>
            </a:rPr>
            <a:t>）を選択してください</a:t>
          </a:r>
          <a:endParaRPr lang="en-US" altLang="ja-JP"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６　</a:t>
          </a:r>
          <a:r>
            <a:rPr lang="ja-JP" altLang="ja-JP" sz="1000" b="0" i="0">
              <a:effectLst/>
              <a:latin typeface="+mn-lt"/>
              <a:ea typeface="+mn-ea"/>
              <a:cs typeface="+mn-cs"/>
            </a:rPr>
            <a:t>最高記録は入力してください。</a:t>
          </a:r>
          <a:endParaRPr lang="ja-JP" altLang="en-US" sz="1000" b="0" i="0" strike="noStrike">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18761</xdr:colOff>
      <xdr:row>47</xdr:row>
      <xdr:rowOff>36657</xdr:rowOff>
    </xdr:from>
    <xdr:to>
      <xdr:col>34</xdr:col>
      <xdr:colOff>167109</xdr:colOff>
      <xdr:row>53</xdr:row>
      <xdr:rowOff>0</xdr:rowOff>
    </xdr:to>
    <xdr:sp macro="" textlink="">
      <xdr:nvSpPr>
        <xdr:cNvPr id="26632" name="Text Box 8">
          <a:extLst>
            <a:ext uri="{FF2B5EF4-FFF2-40B4-BE49-F238E27FC236}">
              <a16:creationId xmlns:a16="http://schemas.microsoft.com/office/drawing/2014/main" id="{00000000-0008-0000-0300-000008680000}"/>
            </a:ext>
          </a:extLst>
        </xdr:cNvPr>
        <xdr:cNvSpPr txBox="1">
          <a:spLocks noChangeArrowheads="1"/>
        </xdr:cNvSpPr>
      </xdr:nvSpPr>
      <xdr:spPr bwMode="auto">
        <a:xfrm>
          <a:off x="239741" y="10293177"/>
          <a:ext cx="6686308" cy="801543"/>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0</xdr:colOff>
      <xdr:row>0</xdr:row>
      <xdr:rowOff>101600</xdr:rowOff>
    </xdr:from>
    <xdr:to>
      <xdr:col>34</xdr:col>
      <xdr:colOff>111121</xdr:colOff>
      <xdr:row>5</xdr:row>
      <xdr:rowOff>110836</xdr:rowOff>
    </xdr:to>
    <xdr:sp macro="" textlink="">
      <xdr:nvSpPr>
        <xdr:cNvPr id="26635" name="Text Box 11">
          <a:extLst>
            <a:ext uri="{FF2B5EF4-FFF2-40B4-BE49-F238E27FC236}">
              <a16:creationId xmlns:a16="http://schemas.microsoft.com/office/drawing/2014/main" id="{00000000-0008-0000-0300-00000B680000}"/>
            </a:ext>
          </a:extLst>
        </xdr:cNvPr>
        <xdr:cNvSpPr txBox="1">
          <a:spLocks noChangeArrowheads="1"/>
        </xdr:cNvSpPr>
      </xdr:nvSpPr>
      <xdr:spPr bwMode="auto">
        <a:xfrm>
          <a:off x="203200" y="101600"/>
          <a:ext cx="6197600" cy="701964"/>
        </a:xfrm>
        <a:prstGeom prst="rect">
          <a:avLst/>
        </a:prstGeom>
        <a:solidFill>
          <a:srgbClr val="FFFF99"/>
        </a:solidFill>
        <a:ln w="19050">
          <a:solidFill>
            <a:srgbClr val="FF6600"/>
          </a:solidFill>
          <a:miter lim="800000"/>
          <a:headEnd/>
          <a:tailEnd/>
        </a:ln>
      </xdr:spPr>
      <xdr:txBody>
        <a:bodyPr vertOverflow="clip" wrap="square" lIns="36576" tIns="18288" rIns="0" bIns="0" anchor="t" upright="1"/>
        <a:lstStyle/>
        <a:p>
          <a:pPr algn="l" rtl="0">
            <a:lnSpc>
              <a:spcPts val="1500"/>
            </a:lnSpc>
            <a:defRPr sz="1000"/>
          </a:pPr>
          <a:r>
            <a:rPr lang="ja-JP" altLang="en-US" sz="1200" b="1" i="0" strike="noStrike">
              <a:solidFill>
                <a:srgbClr val="FF6600"/>
              </a:solidFill>
              <a:latin typeface="ＭＳ Ｐゴシック"/>
              <a:ea typeface="ＭＳ Ｐゴシック"/>
            </a:rPr>
            <a:t>入力上の注意事項</a:t>
          </a:r>
          <a:endParaRPr lang="ja-JP" altLang="en-US" sz="900" b="0" i="0" strike="noStrike">
            <a:solidFill>
              <a:srgbClr val="000000"/>
            </a:solidFill>
            <a:latin typeface="ＭＳ Ｐゴシック"/>
            <a:ea typeface="ＭＳ Ｐゴシック"/>
          </a:endParaRPr>
        </a:p>
        <a:p>
          <a:pPr algn="l" rtl="0">
            <a:lnSpc>
              <a:spcPts val="1100"/>
            </a:lnSpc>
            <a:defRPr sz="1000"/>
          </a:pPr>
          <a:r>
            <a:rPr lang="ja-JP" altLang="en-US" sz="900" b="0" i="0" strike="noStrike">
              <a:solidFill>
                <a:srgbClr val="000000"/>
              </a:solidFill>
              <a:latin typeface="ＭＳ Ｐゴシック"/>
              <a:ea typeface="ＭＳ Ｐゴシック"/>
            </a:rPr>
            <a:t>　１　シート「陸上２」に必要事項を入力すると，</a:t>
          </a:r>
          <a:r>
            <a:rPr lang="ja-JP" altLang="en-US" sz="900" b="0" i="0" strike="noStrike">
              <a:solidFill>
                <a:srgbClr val="FF0000"/>
              </a:solidFill>
              <a:latin typeface="ＭＳ Ｐゴシック"/>
              <a:ea typeface="ＭＳ Ｐゴシック"/>
            </a:rPr>
            <a:t>種別，登録番号，種目，性別，氏名，クラブ名，市・町名が</a:t>
          </a:r>
          <a:r>
            <a:rPr lang="ja-JP" altLang="en-US" sz="900" b="0" i="0" strike="noStrike">
              <a:solidFill>
                <a:srgbClr val="000000"/>
              </a:solidFill>
              <a:latin typeface="ＭＳ Ｐゴシック"/>
              <a:ea typeface="ＭＳ Ｐゴシック"/>
            </a:rPr>
            <a:t>自動表示します。</a:t>
          </a:r>
        </a:p>
        <a:p>
          <a:pPr algn="l" rtl="0">
            <a:lnSpc>
              <a:spcPts val="1100"/>
            </a:lnSpc>
            <a:defRPr sz="1000"/>
          </a:pPr>
          <a:r>
            <a:rPr lang="ja-JP" altLang="en-US" sz="900" b="0" i="0" strike="noStrike">
              <a:solidFill>
                <a:srgbClr val="000000"/>
              </a:solidFill>
              <a:latin typeface="ＭＳ Ｐゴシック"/>
              <a:ea typeface="ＭＳ Ｐゴシック"/>
            </a:rPr>
            <a:t>　２　最高記録は，入力してください。</a:t>
          </a:r>
          <a:endParaRPr lang="en-US" altLang="ja-JP" sz="900" b="0" i="0" strike="noStrike">
            <a:solidFill>
              <a:srgbClr val="000000"/>
            </a:solidFill>
            <a:latin typeface="ＭＳ Ｐゴシック"/>
            <a:ea typeface="ＭＳ Ｐゴシック"/>
          </a:endParaRPr>
        </a:p>
        <a:p>
          <a:pPr algn="l" rtl="0">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1</xdr:col>
      <xdr:colOff>9236</xdr:colOff>
      <xdr:row>94</xdr:row>
      <xdr:rowOff>46182</xdr:rowOff>
    </xdr:from>
    <xdr:to>
      <xdr:col>34</xdr:col>
      <xdr:colOff>157584</xdr:colOff>
      <xdr:row>99</xdr:row>
      <xdr:rowOff>106680</xdr:rowOff>
    </xdr:to>
    <xdr:sp macro="" textlink="">
      <xdr:nvSpPr>
        <xdr:cNvPr id="26639" name="Text Box 15">
          <a:extLst>
            <a:ext uri="{FF2B5EF4-FFF2-40B4-BE49-F238E27FC236}">
              <a16:creationId xmlns:a16="http://schemas.microsoft.com/office/drawing/2014/main" id="{00000000-0008-0000-0300-00000F680000}"/>
            </a:ext>
          </a:extLst>
        </xdr:cNvPr>
        <xdr:cNvSpPr txBox="1">
          <a:spLocks noChangeArrowheads="1"/>
        </xdr:cNvSpPr>
      </xdr:nvSpPr>
      <xdr:spPr bwMode="auto">
        <a:xfrm>
          <a:off x="230216" y="20833542"/>
          <a:ext cx="6686308" cy="74629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141</xdr:row>
      <xdr:rowOff>49261</xdr:rowOff>
    </xdr:from>
    <xdr:to>
      <xdr:col>34</xdr:col>
      <xdr:colOff>157584</xdr:colOff>
      <xdr:row>147</xdr:row>
      <xdr:rowOff>0</xdr:rowOff>
    </xdr:to>
    <xdr:sp macro="" textlink="">
      <xdr:nvSpPr>
        <xdr:cNvPr id="26642" name="Text Box 18">
          <a:extLst>
            <a:ext uri="{FF2B5EF4-FFF2-40B4-BE49-F238E27FC236}">
              <a16:creationId xmlns:a16="http://schemas.microsoft.com/office/drawing/2014/main" id="{00000000-0008-0000-0300-000012680000}"/>
            </a:ext>
          </a:extLst>
        </xdr:cNvPr>
        <xdr:cNvSpPr txBox="1">
          <a:spLocks noChangeArrowheads="1"/>
        </xdr:cNvSpPr>
      </xdr:nvSpPr>
      <xdr:spPr bwMode="auto">
        <a:xfrm>
          <a:off x="230216" y="30818821"/>
          <a:ext cx="6686308" cy="773699"/>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148</xdr:row>
      <xdr:rowOff>6158</xdr:rowOff>
    </xdr:from>
    <xdr:to>
      <xdr:col>34</xdr:col>
      <xdr:colOff>157584</xdr:colOff>
      <xdr:row>148</xdr:row>
      <xdr:rowOff>6158</xdr:rowOff>
    </xdr:to>
    <xdr:sp macro="" textlink="">
      <xdr:nvSpPr>
        <xdr:cNvPr id="26643" name="Text Box 19">
          <a:extLst>
            <a:ext uri="{FF2B5EF4-FFF2-40B4-BE49-F238E27FC236}">
              <a16:creationId xmlns:a16="http://schemas.microsoft.com/office/drawing/2014/main" id="{00000000-0008-0000-0300-000013680000}"/>
            </a:ext>
          </a:extLst>
        </xdr:cNvPr>
        <xdr:cNvSpPr txBox="1">
          <a:spLocks noChangeArrowheads="1"/>
        </xdr:cNvSpPr>
      </xdr:nvSpPr>
      <xdr:spPr bwMode="auto">
        <a:xfrm>
          <a:off x="212436" y="37665891"/>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148</xdr:row>
      <xdr:rowOff>3080</xdr:rowOff>
    </xdr:from>
    <xdr:to>
      <xdr:col>34</xdr:col>
      <xdr:colOff>157584</xdr:colOff>
      <xdr:row>148</xdr:row>
      <xdr:rowOff>3080</xdr:rowOff>
    </xdr:to>
    <xdr:sp macro="" textlink="">
      <xdr:nvSpPr>
        <xdr:cNvPr id="26644" name="Text Box 20">
          <a:extLst>
            <a:ext uri="{FF2B5EF4-FFF2-40B4-BE49-F238E27FC236}">
              <a16:creationId xmlns:a16="http://schemas.microsoft.com/office/drawing/2014/main" id="{00000000-0008-0000-0300-000014680000}"/>
            </a:ext>
          </a:extLst>
        </xdr:cNvPr>
        <xdr:cNvSpPr txBox="1">
          <a:spLocks noChangeArrowheads="1"/>
        </xdr:cNvSpPr>
      </xdr:nvSpPr>
      <xdr:spPr bwMode="auto">
        <a:xfrm>
          <a:off x="212436" y="47105455"/>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148</xdr:row>
      <xdr:rowOff>6158</xdr:rowOff>
    </xdr:from>
    <xdr:to>
      <xdr:col>34</xdr:col>
      <xdr:colOff>157584</xdr:colOff>
      <xdr:row>148</xdr:row>
      <xdr:rowOff>6158</xdr:rowOff>
    </xdr:to>
    <xdr:sp macro="" textlink="">
      <xdr:nvSpPr>
        <xdr:cNvPr id="26649" name="Text Box 25">
          <a:extLst>
            <a:ext uri="{FF2B5EF4-FFF2-40B4-BE49-F238E27FC236}">
              <a16:creationId xmlns:a16="http://schemas.microsoft.com/office/drawing/2014/main" id="{00000000-0008-0000-0300-000019680000}"/>
            </a:ext>
          </a:extLst>
        </xdr:cNvPr>
        <xdr:cNvSpPr txBox="1">
          <a:spLocks noChangeArrowheads="1"/>
        </xdr:cNvSpPr>
      </xdr:nvSpPr>
      <xdr:spPr bwMode="auto">
        <a:xfrm>
          <a:off x="212436" y="37665891"/>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148</xdr:row>
      <xdr:rowOff>6158</xdr:rowOff>
    </xdr:from>
    <xdr:to>
      <xdr:col>34</xdr:col>
      <xdr:colOff>157584</xdr:colOff>
      <xdr:row>148</xdr:row>
      <xdr:rowOff>6158</xdr:rowOff>
    </xdr:to>
    <xdr:sp macro="" textlink="">
      <xdr:nvSpPr>
        <xdr:cNvPr id="26650" name="Text Box 26">
          <a:extLst>
            <a:ext uri="{FF2B5EF4-FFF2-40B4-BE49-F238E27FC236}">
              <a16:creationId xmlns:a16="http://schemas.microsoft.com/office/drawing/2014/main" id="{00000000-0008-0000-0300-00001A680000}"/>
            </a:ext>
          </a:extLst>
        </xdr:cNvPr>
        <xdr:cNvSpPr txBox="1">
          <a:spLocks noChangeArrowheads="1"/>
        </xdr:cNvSpPr>
      </xdr:nvSpPr>
      <xdr:spPr bwMode="auto">
        <a:xfrm>
          <a:off x="212436" y="37665891"/>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148</xdr:row>
      <xdr:rowOff>6158</xdr:rowOff>
    </xdr:from>
    <xdr:to>
      <xdr:col>34</xdr:col>
      <xdr:colOff>157584</xdr:colOff>
      <xdr:row>148</xdr:row>
      <xdr:rowOff>6158</xdr:rowOff>
    </xdr:to>
    <xdr:sp macro="" textlink="">
      <xdr:nvSpPr>
        <xdr:cNvPr id="26651" name="Text Box 27">
          <a:extLst>
            <a:ext uri="{FF2B5EF4-FFF2-40B4-BE49-F238E27FC236}">
              <a16:creationId xmlns:a16="http://schemas.microsoft.com/office/drawing/2014/main" id="{00000000-0008-0000-0300-00001B680000}"/>
            </a:ext>
          </a:extLst>
        </xdr:cNvPr>
        <xdr:cNvSpPr txBox="1">
          <a:spLocks noChangeArrowheads="1"/>
        </xdr:cNvSpPr>
      </xdr:nvSpPr>
      <xdr:spPr bwMode="auto">
        <a:xfrm>
          <a:off x="212436" y="37665891"/>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148</xdr:row>
      <xdr:rowOff>3080</xdr:rowOff>
    </xdr:from>
    <xdr:to>
      <xdr:col>34</xdr:col>
      <xdr:colOff>157584</xdr:colOff>
      <xdr:row>148</xdr:row>
      <xdr:rowOff>3080</xdr:rowOff>
    </xdr:to>
    <xdr:sp macro="" textlink="">
      <xdr:nvSpPr>
        <xdr:cNvPr id="26652" name="Text Box 28">
          <a:extLst>
            <a:ext uri="{FF2B5EF4-FFF2-40B4-BE49-F238E27FC236}">
              <a16:creationId xmlns:a16="http://schemas.microsoft.com/office/drawing/2014/main" id="{00000000-0008-0000-0300-00001C680000}"/>
            </a:ext>
          </a:extLst>
        </xdr:cNvPr>
        <xdr:cNvSpPr txBox="1">
          <a:spLocks noChangeArrowheads="1"/>
        </xdr:cNvSpPr>
      </xdr:nvSpPr>
      <xdr:spPr bwMode="auto">
        <a:xfrm>
          <a:off x="212436" y="47105455"/>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148</xdr:row>
      <xdr:rowOff>3080</xdr:rowOff>
    </xdr:from>
    <xdr:to>
      <xdr:col>34</xdr:col>
      <xdr:colOff>157584</xdr:colOff>
      <xdr:row>148</xdr:row>
      <xdr:rowOff>3080</xdr:rowOff>
    </xdr:to>
    <xdr:sp macro="" textlink="">
      <xdr:nvSpPr>
        <xdr:cNvPr id="26653" name="Text Box 29">
          <a:extLst>
            <a:ext uri="{FF2B5EF4-FFF2-40B4-BE49-F238E27FC236}">
              <a16:creationId xmlns:a16="http://schemas.microsoft.com/office/drawing/2014/main" id="{00000000-0008-0000-0300-00001D680000}"/>
            </a:ext>
          </a:extLst>
        </xdr:cNvPr>
        <xdr:cNvSpPr txBox="1">
          <a:spLocks noChangeArrowheads="1"/>
        </xdr:cNvSpPr>
      </xdr:nvSpPr>
      <xdr:spPr bwMode="auto">
        <a:xfrm>
          <a:off x="212436" y="47105455"/>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148</xdr:row>
      <xdr:rowOff>3080</xdr:rowOff>
    </xdr:from>
    <xdr:to>
      <xdr:col>34</xdr:col>
      <xdr:colOff>157584</xdr:colOff>
      <xdr:row>148</xdr:row>
      <xdr:rowOff>3080</xdr:rowOff>
    </xdr:to>
    <xdr:sp macro="" textlink="">
      <xdr:nvSpPr>
        <xdr:cNvPr id="26654" name="Text Box 30">
          <a:extLst>
            <a:ext uri="{FF2B5EF4-FFF2-40B4-BE49-F238E27FC236}">
              <a16:creationId xmlns:a16="http://schemas.microsoft.com/office/drawing/2014/main" id="{00000000-0008-0000-0300-00001E680000}"/>
            </a:ext>
          </a:extLst>
        </xdr:cNvPr>
        <xdr:cNvSpPr txBox="1">
          <a:spLocks noChangeArrowheads="1"/>
        </xdr:cNvSpPr>
      </xdr:nvSpPr>
      <xdr:spPr bwMode="auto">
        <a:xfrm>
          <a:off x="212436" y="47105455"/>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47336</xdr:colOff>
      <xdr:row>188</xdr:row>
      <xdr:rowOff>61423</xdr:rowOff>
    </xdr:from>
    <xdr:to>
      <xdr:col>34</xdr:col>
      <xdr:colOff>91440</xdr:colOff>
      <xdr:row>194</xdr:row>
      <xdr:rowOff>0</xdr:rowOff>
    </xdr:to>
    <xdr:sp macro="" textlink="">
      <xdr:nvSpPr>
        <xdr:cNvPr id="26658" name="Text Box 34">
          <a:extLst>
            <a:ext uri="{FF2B5EF4-FFF2-40B4-BE49-F238E27FC236}">
              <a16:creationId xmlns:a16="http://schemas.microsoft.com/office/drawing/2014/main" id="{00000000-0008-0000-0300-000022680000}"/>
            </a:ext>
          </a:extLst>
        </xdr:cNvPr>
        <xdr:cNvSpPr txBox="1">
          <a:spLocks noChangeArrowheads="1"/>
        </xdr:cNvSpPr>
      </xdr:nvSpPr>
      <xdr:spPr bwMode="auto">
        <a:xfrm>
          <a:off x="268316" y="41689483"/>
          <a:ext cx="6582064" cy="78439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195</xdr:row>
      <xdr:rowOff>6158</xdr:rowOff>
    </xdr:from>
    <xdr:to>
      <xdr:col>34</xdr:col>
      <xdr:colOff>157584</xdr:colOff>
      <xdr:row>195</xdr:row>
      <xdr:rowOff>6158</xdr:rowOff>
    </xdr:to>
    <xdr:sp macro="" textlink="">
      <xdr:nvSpPr>
        <xdr:cNvPr id="2" name="Text Box 19">
          <a:extLst>
            <a:ext uri="{FF2B5EF4-FFF2-40B4-BE49-F238E27FC236}">
              <a16:creationId xmlns:a16="http://schemas.microsoft.com/office/drawing/2014/main" id="{C3CD97B4-3242-46D7-A19D-F06285870828}"/>
            </a:ext>
          </a:extLst>
        </xdr:cNvPr>
        <xdr:cNvSpPr txBox="1">
          <a:spLocks noChangeArrowheads="1"/>
        </xdr:cNvSpPr>
      </xdr:nvSpPr>
      <xdr:spPr bwMode="auto">
        <a:xfrm>
          <a:off x="230216" y="31461518"/>
          <a:ext cx="6686308"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195</xdr:row>
      <xdr:rowOff>3080</xdr:rowOff>
    </xdr:from>
    <xdr:to>
      <xdr:col>34</xdr:col>
      <xdr:colOff>157584</xdr:colOff>
      <xdr:row>195</xdr:row>
      <xdr:rowOff>3080</xdr:rowOff>
    </xdr:to>
    <xdr:sp macro="" textlink="">
      <xdr:nvSpPr>
        <xdr:cNvPr id="3" name="Text Box 20">
          <a:extLst>
            <a:ext uri="{FF2B5EF4-FFF2-40B4-BE49-F238E27FC236}">
              <a16:creationId xmlns:a16="http://schemas.microsoft.com/office/drawing/2014/main" id="{5EFFBD70-0688-4794-A9F4-24A48EE213AE}"/>
            </a:ext>
          </a:extLst>
        </xdr:cNvPr>
        <xdr:cNvSpPr txBox="1">
          <a:spLocks noChangeArrowheads="1"/>
        </xdr:cNvSpPr>
      </xdr:nvSpPr>
      <xdr:spPr bwMode="auto">
        <a:xfrm>
          <a:off x="230216" y="31458440"/>
          <a:ext cx="6686308"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195</xdr:row>
      <xdr:rowOff>6158</xdr:rowOff>
    </xdr:from>
    <xdr:to>
      <xdr:col>34</xdr:col>
      <xdr:colOff>157584</xdr:colOff>
      <xdr:row>195</xdr:row>
      <xdr:rowOff>6158</xdr:rowOff>
    </xdr:to>
    <xdr:sp macro="" textlink="">
      <xdr:nvSpPr>
        <xdr:cNvPr id="4" name="Text Box 25">
          <a:extLst>
            <a:ext uri="{FF2B5EF4-FFF2-40B4-BE49-F238E27FC236}">
              <a16:creationId xmlns:a16="http://schemas.microsoft.com/office/drawing/2014/main" id="{431F90AF-EC39-481B-8CD7-072EA9C8589A}"/>
            </a:ext>
          </a:extLst>
        </xdr:cNvPr>
        <xdr:cNvSpPr txBox="1">
          <a:spLocks noChangeArrowheads="1"/>
        </xdr:cNvSpPr>
      </xdr:nvSpPr>
      <xdr:spPr bwMode="auto">
        <a:xfrm>
          <a:off x="230216" y="31461518"/>
          <a:ext cx="6686308"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195</xdr:row>
      <xdr:rowOff>6158</xdr:rowOff>
    </xdr:from>
    <xdr:to>
      <xdr:col>34</xdr:col>
      <xdr:colOff>157584</xdr:colOff>
      <xdr:row>195</xdr:row>
      <xdr:rowOff>6158</xdr:rowOff>
    </xdr:to>
    <xdr:sp macro="" textlink="">
      <xdr:nvSpPr>
        <xdr:cNvPr id="5" name="Text Box 26">
          <a:extLst>
            <a:ext uri="{FF2B5EF4-FFF2-40B4-BE49-F238E27FC236}">
              <a16:creationId xmlns:a16="http://schemas.microsoft.com/office/drawing/2014/main" id="{A07A5C15-0414-43DA-9B60-902F5E6E38F6}"/>
            </a:ext>
          </a:extLst>
        </xdr:cNvPr>
        <xdr:cNvSpPr txBox="1">
          <a:spLocks noChangeArrowheads="1"/>
        </xdr:cNvSpPr>
      </xdr:nvSpPr>
      <xdr:spPr bwMode="auto">
        <a:xfrm>
          <a:off x="230216" y="31461518"/>
          <a:ext cx="6686308"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195</xdr:row>
      <xdr:rowOff>6158</xdr:rowOff>
    </xdr:from>
    <xdr:to>
      <xdr:col>34</xdr:col>
      <xdr:colOff>157584</xdr:colOff>
      <xdr:row>195</xdr:row>
      <xdr:rowOff>6158</xdr:rowOff>
    </xdr:to>
    <xdr:sp macro="" textlink="">
      <xdr:nvSpPr>
        <xdr:cNvPr id="6" name="Text Box 27">
          <a:extLst>
            <a:ext uri="{FF2B5EF4-FFF2-40B4-BE49-F238E27FC236}">
              <a16:creationId xmlns:a16="http://schemas.microsoft.com/office/drawing/2014/main" id="{1BBF791A-6E3C-497E-BCB1-3B138E0506A6}"/>
            </a:ext>
          </a:extLst>
        </xdr:cNvPr>
        <xdr:cNvSpPr txBox="1">
          <a:spLocks noChangeArrowheads="1"/>
        </xdr:cNvSpPr>
      </xdr:nvSpPr>
      <xdr:spPr bwMode="auto">
        <a:xfrm>
          <a:off x="230216" y="31461518"/>
          <a:ext cx="6686308"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195</xdr:row>
      <xdr:rowOff>3080</xdr:rowOff>
    </xdr:from>
    <xdr:to>
      <xdr:col>34</xdr:col>
      <xdr:colOff>157584</xdr:colOff>
      <xdr:row>195</xdr:row>
      <xdr:rowOff>3080</xdr:rowOff>
    </xdr:to>
    <xdr:sp macro="" textlink="">
      <xdr:nvSpPr>
        <xdr:cNvPr id="7" name="Text Box 28">
          <a:extLst>
            <a:ext uri="{FF2B5EF4-FFF2-40B4-BE49-F238E27FC236}">
              <a16:creationId xmlns:a16="http://schemas.microsoft.com/office/drawing/2014/main" id="{D0AC1A3B-57D2-4A3A-9B67-CF2B4CB4E855}"/>
            </a:ext>
          </a:extLst>
        </xdr:cNvPr>
        <xdr:cNvSpPr txBox="1">
          <a:spLocks noChangeArrowheads="1"/>
        </xdr:cNvSpPr>
      </xdr:nvSpPr>
      <xdr:spPr bwMode="auto">
        <a:xfrm>
          <a:off x="230216" y="31458440"/>
          <a:ext cx="6686308"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195</xdr:row>
      <xdr:rowOff>3080</xdr:rowOff>
    </xdr:from>
    <xdr:to>
      <xdr:col>34</xdr:col>
      <xdr:colOff>157584</xdr:colOff>
      <xdr:row>195</xdr:row>
      <xdr:rowOff>3080</xdr:rowOff>
    </xdr:to>
    <xdr:sp macro="" textlink="">
      <xdr:nvSpPr>
        <xdr:cNvPr id="8" name="Text Box 29">
          <a:extLst>
            <a:ext uri="{FF2B5EF4-FFF2-40B4-BE49-F238E27FC236}">
              <a16:creationId xmlns:a16="http://schemas.microsoft.com/office/drawing/2014/main" id="{0A12DCE6-9F16-4F15-8108-E82544DE5926}"/>
            </a:ext>
          </a:extLst>
        </xdr:cNvPr>
        <xdr:cNvSpPr txBox="1">
          <a:spLocks noChangeArrowheads="1"/>
        </xdr:cNvSpPr>
      </xdr:nvSpPr>
      <xdr:spPr bwMode="auto">
        <a:xfrm>
          <a:off x="230216" y="31458440"/>
          <a:ext cx="6686308"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195</xdr:row>
      <xdr:rowOff>3080</xdr:rowOff>
    </xdr:from>
    <xdr:to>
      <xdr:col>34</xdr:col>
      <xdr:colOff>157584</xdr:colOff>
      <xdr:row>195</xdr:row>
      <xdr:rowOff>3080</xdr:rowOff>
    </xdr:to>
    <xdr:sp macro="" textlink="">
      <xdr:nvSpPr>
        <xdr:cNvPr id="9" name="Text Box 30">
          <a:extLst>
            <a:ext uri="{FF2B5EF4-FFF2-40B4-BE49-F238E27FC236}">
              <a16:creationId xmlns:a16="http://schemas.microsoft.com/office/drawing/2014/main" id="{3E8C5E57-5062-4F49-BB65-AC92D55E8575}"/>
            </a:ext>
          </a:extLst>
        </xdr:cNvPr>
        <xdr:cNvSpPr txBox="1">
          <a:spLocks noChangeArrowheads="1"/>
        </xdr:cNvSpPr>
      </xdr:nvSpPr>
      <xdr:spPr bwMode="auto">
        <a:xfrm>
          <a:off x="230216" y="31458440"/>
          <a:ext cx="6686308"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47336</xdr:colOff>
      <xdr:row>235</xdr:row>
      <xdr:rowOff>61423</xdr:rowOff>
    </xdr:from>
    <xdr:to>
      <xdr:col>34</xdr:col>
      <xdr:colOff>91440</xdr:colOff>
      <xdr:row>241</xdr:row>
      <xdr:rowOff>0</xdr:rowOff>
    </xdr:to>
    <xdr:sp macro="" textlink="">
      <xdr:nvSpPr>
        <xdr:cNvPr id="10" name="Text Box 34">
          <a:extLst>
            <a:ext uri="{FF2B5EF4-FFF2-40B4-BE49-F238E27FC236}">
              <a16:creationId xmlns:a16="http://schemas.microsoft.com/office/drawing/2014/main" id="{35D96B59-8FD1-426C-8709-A27642F6B2D3}"/>
            </a:ext>
          </a:extLst>
        </xdr:cNvPr>
        <xdr:cNvSpPr txBox="1">
          <a:spLocks noChangeArrowheads="1"/>
        </xdr:cNvSpPr>
      </xdr:nvSpPr>
      <xdr:spPr bwMode="auto">
        <a:xfrm>
          <a:off x="268316" y="40676023"/>
          <a:ext cx="6582064" cy="76153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242</xdr:row>
      <xdr:rowOff>6158</xdr:rowOff>
    </xdr:from>
    <xdr:to>
      <xdr:col>34</xdr:col>
      <xdr:colOff>157584</xdr:colOff>
      <xdr:row>242</xdr:row>
      <xdr:rowOff>6158</xdr:rowOff>
    </xdr:to>
    <xdr:sp macro="" textlink="">
      <xdr:nvSpPr>
        <xdr:cNvPr id="11" name="Text Box 19">
          <a:extLst>
            <a:ext uri="{FF2B5EF4-FFF2-40B4-BE49-F238E27FC236}">
              <a16:creationId xmlns:a16="http://schemas.microsoft.com/office/drawing/2014/main" id="{CE22AC86-D47B-45F6-B2AF-D2BBC3C31064}"/>
            </a:ext>
          </a:extLst>
        </xdr:cNvPr>
        <xdr:cNvSpPr txBox="1">
          <a:spLocks noChangeArrowheads="1"/>
        </xdr:cNvSpPr>
      </xdr:nvSpPr>
      <xdr:spPr bwMode="auto">
        <a:xfrm>
          <a:off x="230216" y="31461518"/>
          <a:ext cx="6686308"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242</xdr:row>
      <xdr:rowOff>3080</xdr:rowOff>
    </xdr:from>
    <xdr:to>
      <xdr:col>34</xdr:col>
      <xdr:colOff>157584</xdr:colOff>
      <xdr:row>242</xdr:row>
      <xdr:rowOff>3080</xdr:rowOff>
    </xdr:to>
    <xdr:sp macro="" textlink="">
      <xdr:nvSpPr>
        <xdr:cNvPr id="12" name="Text Box 20">
          <a:extLst>
            <a:ext uri="{FF2B5EF4-FFF2-40B4-BE49-F238E27FC236}">
              <a16:creationId xmlns:a16="http://schemas.microsoft.com/office/drawing/2014/main" id="{7FEBAB24-1B16-47E6-956E-12149C96C646}"/>
            </a:ext>
          </a:extLst>
        </xdr:cNvPr>
        <xdr:cNvSpPr txBox="1">
          <a:spLocks noChangeArrowheads="1"/>
        </xdr:cNvSpPr>
      </xdr:nvSpPr>
      <xdr:spPr bwMode="auto">
        <a:xfrm>
          <a:off x="230216" y="31458440"/>
          <a:ext cx="6686308"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242</xdr:row>
      <xdr:rowOff>6158</xdr:rowOff>
    </xdr:from>
    <xdr:to>
      <xdr:col>34</xdr:col>
      <xdr:colOff>157584</xdr:colOff>
      <xdr:row>242</xdr:row>
      <xdr:rowOff>6158</xdr:rowOff>
    </xdr:to>
    <xdr:sp macro="" textlink="">
      <xdr:nvSpPr>
        <xdr:cNvPr id="13" name="Text Box 25">
          <a:extLst>
            <a:ext uri="{FF2B5EF4-FFF2-40B4-BE49-F238E27FC236}">
              <a16:creationId xmlns:a16="http://schemas.microsoft.com/office/drawing/2014/main" id="{9AD9D873-14CF-4EF7-93AF-27548FC3BEA3}"/>
            </a:ext>
          </a:extLst>
        </xdr:cNvPr>
        <xdr:cNvSpPr txBox="1">
          <a:spLocks noChangeArrowheads="1"/>
        </xdr:cNvSpPr>
      </xdr:nvSpPr>
      <xdr:spPr bwMode="auto">
        <a:xfrm>
          <a:off x="230216" y="31461518"/>
          <a:ext cx="6686308"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242</xdr:row>
      <xdr:rowOff>6158</xdr:rowOff>
    </xdr:from>
    <xdr:to>
      <xdr:col>34</xdr:col>
      <xdr:colOff>157584</xdr:colOff>
      <xdr:row>242</xdr:row>
      <xdr:rowOff>6158</xdr:rowOff>
    </xdr:to>
    <xdr:sp macro="" textlink="">
      <xdr:nvSpPr>
        <xdr:cNvPr id="14" name="Text Box 26">
          <a:extLst>
            <a:ext uri="{FF2B5EF4-FFF2-40B4-BE49-F238E27FC236}">
              <a16:creationId xmlns:a16="http://schemas.microsoft.com/office/drawing/2014/main" id="{D49C0D4F-ED8A-4E10-856A-C493731A18D8}"/>
            </a:ext>
          </a:extLst>
        </xdr:cNvPr>
        <xdr:cNvSpPr txBox="1">
          <a:spLocks noChangeArrowheads="1"/>
        </xdr:cNvSpPr>
      </xdr:nvSpPr>
      <xdr:spPr bwMode="auto">
        <a:xfrm>
          <a:off x="230216" y="31461518"/>
          <a:ext cx="6686308"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242</xdr:row>
      <xdr:rowOff>6158</xdr:rowOff>
    </xdr:from>
    <xdr:to>
      <xdr:col>34</xdr:col>
      <xdr:colOff>157584</xdr:colOff>
      <xdr:row>242</xdr:row>
      <xdr:rowOff>6158</xdr:rowOff>
    </xdr:to>
    <xdr:sp macro="" textlink="">
      <xdr:nvSpPr>
        <xdr:cNvPr id="15" name="Text Box 27">
          <a:extLst>
            <a:ext uri="{FF2B5EF4-FFF2-40B4-BE49-F238E27FC236}">
              <a16:creationId xmlns:a16="http://schemas.microsoft.com/office/drawing/2014/main" id="{C7D295C9-A0C7-4A23-968A-76AF4132CCD6}"/>
            </a:ext>
          </a:extLst>
        </xdr:cNvPr>
        <xdr:cNvSpPr txBox="1">
          <a:spLocks noChangeArrowheads="1"/>
        </xdr:cNvSpPr>
      </xdr:nvSpPr>
      <xdr:spPr bwMode="auto">
        <a:xfrm>
          <a:off x="230216" y="31461518"/>
          <a:ext cx="6686308"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242</xdr:row>
      <xdr:rowOff>3080</xdr:rowOff>
    </xdr:from>
    <xdr:to>
      <xdr:col>34</xdr:col>
      <xdr:colOff>157584</xdr:colOff>
      <xdr:row>242</xdr:row>
      <xdr:rowOff>3080</xdr:rowOff>
    </xdr:to>
    <xdr:sp macro="" textlink="">
      <xdr:nvSpPr>
        <xdr:cNvPr id="16" name="Text Box 28">
          <a:extLst>
            <a:ext uri="{FF2B5EF4-FFF2-40B4-BE49-F238E27FC236}">
              <a16:creationId xmlns:a16="http://schemas.microsoft.com/office/drawing/2014/main" id="{A27726BA-94C4-40BA-8A93-3A9CD862D90A}"/>
            </a:ext>
          </a:extLst>
        </xdr:cNvPr>
        <xdr:cNvSpPr txBox="1">
          <a:spLocks noChangeArrowheads="1"/>
        </xdr:cNvSpPr>
      </xdr:nvSpPr>
      <xdr:spPr bwMode="auto">
        <a:xfrm>
          <a:off x="230216" y="31458440"/>
          <a:ext cx="6686308"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242</xdr:row>
      <xdr:rowOff>3080</xdr:rowOff>
    </xdr:from>
    <xdr:to>
      <xdr:col>34</xdr:col>
      <xdr:colOff>157584</xdr:colOff>
      <xdr:row>242</xdr:row>
      <xdr:rowOff>3080</xdr:rowOff>
    </xdr:to>
    <xdr:sp macro="" textlink="">
      <xdr:nvSpPr>
        <xdr:cNvPr id="17" name="Text Box 29">
          <a:extLst>
            <a:ext uri="{FF2B5EF4-FFF2-40B4-BE49-F238E27FC236}">
              <a16:creationId xmlns:a16="http://schemas.microsoft.com/office/drawing/2014/main" id="{5C8E5B82-CB22-48EF-B8A9-ABC2E2BF6C4D}"/>
            </a:ext>
          </a:extLst>
        </xdr:cNvPr>
        <xdr:cNvSpPr txBox="1">
          <a:spLocks noChangeArrowheads="1"/>
        </xdr:cNvSpPr>
      </xdr:nvSpPr>
      <xdr:spPr bwMode="auto">
        <a:xfrm>
          <a:off x="230216" y="31458440"/>
          <a:ext cx="6686308"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242</xdr:row>
      <xdr:rowOff>3080</xdr:rowOff>
    </xdr:from>
    <xdr:to>
      <xdr:col>34</xdr:col>
      <xdr:colOff>157584</xdr:colOff>
      <xdr:row>242</xdr:row>
      <xdr:rowOff>3080</xdr:rowOff>
    </xdr:to>
    <xdr:sp macro="" textlink="">
      <xdr:nvSpPr>
        <xdr:cNvPr id="18" name="Text Box 30">
          <a:extLst>
            <a:ext uri="{FF2B5EF4-FFF2-40B4-BE49-F238E27FC236}">
              <a16:creationId xmlns:a16="http://schemas.microsoft.com/office/drawing/2014/main" id="{9197D1DD-CE74-4F48-870E-AA19788D1140}"/>
            </a:ext>
          </a:extLst>
        </xdr:cNvPr>
        <xdr:cNvSpPr txBox="1">
          <a:spLocks noChangeArrowheads="1"/>
        </xdr:cNvSpPr>
      </xdr:nvSpPr>
      <xdr:spPr bwMode="auto">
        <a:xfrm>
          <a:off x="230216" y="31458440"/>
          <a:ext cx="6686308"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47336</xdr:colOff>
      <xdr:row>282</xdr:row>
      <xdr:rowOff>61423</xdr:rowOff>
    </xdr:from>
    <xdr:to>
      <xdr:col>34</xdr:col>
      <xdr:colOff>91440</xdr:colOff>
      <xdr:row>288</xdr:row>
      <xdr:rowOff>0</xdr:rowOff>
    </xdr:to>
    <xdr:sp macro="" textlink="">
      <xdr:nvSpPr>
        <xdr:cNvPr id="19" name="Text Box 34">
          <a:extLst>
            <a:ext uri="{FF2B5EF4-FFF2-40B4-BE49-F238E27FC236}">
              <a16:creationId xmlns:a16="http://schemas.microsoft.com/office/drawing/2014/main" id="{C19128EC-0E01-48AC-B7EA-B7C92AD7F968}"/>
            </a:ext>
          </a:extLst>
        </xdr:cNvPr>
        <xdr:cNvSpPr txBox="1">
          <a:spLocks noChangeArrowheads="1"/>
        </xdr:cNvSpPr>
      </xdr:nvSpPr>
      <xdr:spPr bwMode="auto">
        <a:xfrm>
          <a:off x="268316" y="40676023"/>
          <a:ext cx="6582064" cy="76153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289</xdr:row>
      <xdr:rowOff>6158</xdr:rowOff>
    </xdr:from>
    <xdr:to>
      <xdr:col>34</xdr:col>
      <xdr:colOff>157584</xdr:colOff>
      <xdr:row>289</xdr:row>
      <xdr:rowOff>6158</xdr:rowOff>
    </xdr:to>
    <xdr:sp macro="" textlink="">
      <xdr:nvSpPr>
        <xdr:cNvPr id="20" name="Text Box 19">
          <a:extLst>
            <a:ext uri="{FF2B5EF4-FFF2-40B4-BE49-F238E27FC236}">
              <a16:creationId xmlns:a16="http://schemas.microsoft.com/office/drawing/2014/main" id="{B5C31B7B-6560-46E9-8B56-D0C482DEF950}"/>
            </a:ext>
          </a:extLst>
        </xdr:cNvPr>
        <xdr:cNvSpPr txBox="1">
          <a:spLocks noChangeArrowheads="1"/>
        </xdr:cNvSpPr>
      </xdr:nvSpPr>
      <xdr:spPr bwMode="auto">
        <a:xfrm>
          <a:off x="230216" y="31461518"/>
          <a:ext cx="6686308"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289</xdr:row>
      <xdr:rowOff>3080</xdr:rowOff>
    </xdr:from>
    <xdr:to>
      <xdr:col>34</xdr:col>
      <xdr:colOff>157584</xdr:colOff>
      <xdr:row>289</xdr:row>
      <xdr:rowOff>3080</xdr:rowOff>
    </xdr:to>
    <xdr:sp macro="" textlink="">
      <xdr:nvSpPr>
        <xdr:cNvPr id="21" name="Text Box 20">
          <a:extLst>
            <a:ext uri="{FF2B5EF4-FFF2-40B4-BE49-F238E27FC236}">
              <a16:creationId xmlns:a16="http://schemas.microsoft.com/office/drawing/2014/main" id="{2BCDE6BE-CCDF-49E5-9517-0E1C8D6C6C9D}"/>
            </a:ext>
          </a:extLst>
        </xdr:cNvPr>
        <xdr:cNvSpPr txBox="1">
          <a:spLocks noChangeArrowheads="1"/>
        </xdr:cNvSpPr>
      </xdr:nvSpPr>
      <xdr:spPr bwMode="auto">
        <a:xfrm>
          <a:off x="230216" y="31458440"/>
          <a:ext cx="6686308"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289</xdr:row>
      <xdr:rowOff>6158</xdr:rowOff>
    </xdr:from>
    <xdr:to>
      <xdr:col>34</xdr:col>
      <xdr:colOff>157584</xdr:colOff>
      <xdr:row>289</xdr:row>
      <xdr:rowOff>6158</xdr:rowOff>
    </xdr:to>
    <xdr:sp macro="" textlink="">
      <xdr:nvSpPr>
        <xdr:cNvPr id="22" name="Text Box 25">
          <a:extLst>
            <a:ext uri="{FF2B5EF4-FFF2-40B4-BE49-F238E27FC236}">
              <a16:creationId xmlns:a16="http://schemas.microsoft.com/office/drawing/2014/main" id="{569BB7F5-3593-4117-A619-C2E16B995A07}"/>
            </a:ext>
          </a:extLst>
        </xdr:cNvPr>
        <xdr:cNvSpPr txBox="1">
          <a:spLocks noChangeArrowheads="1"/>
        </xdr:cNvSpPr>
      </xdr:nvSpPr>
      <xdr:spPr bwMode="auto">
        <a:xfrm>
          <a:off x="230216" y="31461518"/>
          <a:ext cx="6686308"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289</xdr:row>
      <xdr:rowOff>6158</xdr:rowOff>
    </xdr:from>
    <xdr:to>
      <xdr:col>34</xdr:col>
      <xdr:colOff>157584</xdr:colOff>
      <xdr:row>289</xdr:row>
      <xdr:rowOff>6158</xdr:rowOff>
    </xdr:to>
    <xdr:sp macro="" textlink="">
      <xdr:nvSpPr>
        <xdr:cNvPr id="23" name="Text Box 26">
          <a:extLst>
            <a:ext uri="{FF2B5EF4-FFF2-40B4-BE49-F238E27FC236}">
              <a16:creationId xmlns:a16="http://schemas.microsoft.com/office/drawing/2014/main" id="{90DAC406-5336-4F61-8361-842BB327EEF2}"/>
            </a:ext>
          </a:extLst>
        </xdr:cNvPr>
        <xdr:cNvSpPr txBox="1">
          <a:spLocks noChangeArrowheads="1"/>
        </xdr:cNvSpPr>
      </xdr:nvSpPr>
      <xdr:spPr bwMode="auto">
        <a:xfrm>
          <a:off x="230216" y="31461518"/>
          <a:ext cx="6686308"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289</xdr:row>
      <xdr:rowOff>6158</xdr:rowOff>
    </xdr:from>
    <xdr:to>
      <xdr:col>34</xdr:col>
      <xdr:colOff>157584</xdr:colOff>
      <xdr:row>289</xdr:row>
      <xdr:rowOff>6158</xdr:rowOff>
    </xdr:to>
    <xdr:sp macro="" textlink="">
      <xdr:nvSpPr>
        <xdr:cNvPr id="24" name="Text Box 27">
          <a:extLst>
            <a:ext uri="{FF2B5EF4-FFF2-40B4-BE49-F238E27FC236}">
              <a16:creationId xmlns:a16="http://schemas.microsoft.com/office/drawing/2014/main" id="{AF5BB134-1929-44EE-A158-EFD1C388E4F0}"/>
            </a:ext>
          </a:extLst>
        </xdr:cNvPr>
        <xdr:cNvSpPr txBox="1">
          <a:spLocks noChangeArrowheads="1"/>
        </xdr:cNvSpPr>
      </xdr:nvSpPr>
      <xdr:spPr bwMode="auto">
        <a:xfrm>
          <a:off x="230216" y="31461518"/>
          <a:ext cx="6686308"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289</xdr:row>
      <xdr:rowOff>3080</xdr:rowOff>
    </xdr:from>
    <xdr:to>
      <xdr:col>34</xdr:col>
      <xdr:colOff>157584</xdr:colOff>
      <xdr:row>289</xdr:row>
      <xdr:rowOff>3080</xdr:rowOff>
    </xdr:to>
    <xdr:sp macro="" textlink="">
      <xdr:nvSpPr>
        <xdr:cNvPr id="25" name="Text Box 28">
          <a:extLst>
            <a:ext uri="{FF2B5EF4-FFF2-40B4-BE49-F238E27FC236}">
              <a16:creationId xmlns:a16="http://schemas.microsoft.com/office/drawing/2014/main" id="{1FDD8D87-C8F0-4A10-AA6F-EEFE6F8141E1}"/>
            </a:ext>
          </a:extLst>
        </xdr:cNvPr>
        <xdr:cNvSpPr txBox="1">
          <a:spLocks noChangeArrowheads="1"/>
        </xdr:cNvSpPr>
      </xdr:nvSpPr>
      <xdr:spPr bwMode="auto">
        <a:xfrm>
          <a:off x="230216" y="31458440"/>
          <a:ext cx="6686308"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289</xdr:row>
      <xdr:rowOff>3080</xdr:rowOff>
    </xdr:from>
    <xdr:to>
      <xdr:col>34</xdr:col>
      <xdr:colOff>157584</xdr:colOff>
      <xdr:row>289</xdr:row>
      <xdr:rowOff>3080</xdr:rowOff>
    </xdr:to>
    <xdr:sp macro="" textlink="">
      <xdr:nvSpPr>
        <xdr:cNvPr id="26" name="Text Box 29">
          <a:extLst>
            <a:ext uri="{FF2B5EF4-FFF2-40B4-BE49-F238E27FC236}">
              <a16:creationId xmlns:a16="http://schemas.microsoft.com/office/drawing/2014/main" id="{8267B76B-8C37-49D1-B105-4DC32523B00D}"/>
            </a:ext>
          </a:extLst>
        </xdr:cNvPr>
        <xdr:cNvSpPr txBox="1">
          <a:spLocks noChangeArrowheads="1"/>
        </xdr:cNvSpPr>
      </xdr:nvSpPr>
      <xdr:spPr bwMode="auto">
        <a:xfrm>
          <a:off x="230216" y="31458440"/>
          <a:ext cx="6686308"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289</xdr:row>
      <xdr:rowOff>3080</xdr:rowOff>
    </xdr:from>
    <xdr:to>
      <xdr:col>34</xdr:col>
      <xdr:colOff>157584</xdr:colOff>
      <xdr:row>289</xdr:row>
      <xdr:rowOff>3080</xdr:rowOff>
    </xdr:to>
    <xdr:sp macro="" textlink="">
      <xdr:nvSpPr>
        <xdr:cNvPr id="27" name="Text Box 30">
          <a:extLst>
            <a:ext uri="{FF2B5EF4-FFF2-40B4-BE49-F238E27FC236}">
              <a16:creationId xmlns:a16="http://schemas.microsoft.com/office/drawing/2014/main" id="{92EF44B2-79BA-4B99-98C1-A9EBF581B0E1}"/>
            </a:ext>
          </a:extLst>
        </xdr:cNvPr>
        <xdr:cNvSpPr txBox="1">
          <a:spLocks noChangeArrowheads="1"/>
        </xdr:cNvSpPr>
      </xdr:nvSpPr>
      <xdr:spPr bwMode="auto">
        <a:xfrm>
          <a:off x="230216" y="31458440"/>
          <a:ext cx="6686308"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47336</xdr:colOff>
      <xdr:row>329</xdr:row>
      <xdr:rowOff>61423</xdr:rowOff>
    </xdr:from>
    <xdr:to>
      <xdr:col>34</xdr:col>
      <xdr:colOff>91440</xdr:colOff>
      <xdr:row>335</xdr:row>
      <xdr:rowOff>0</xdr:rowOff>
    </xdr:to>
    <xdr:sp macro="" textlink="">
      <xdr:nvSpPr>
        <xdr:cNvPr id="28" name="Text Box 34">
          <a:extLst>
            <a:ext uri="{FF2B5EF4-FFF2-40B4-BE49-F238E27FC236}">
              <a16:creationId xmlns:a16="http://schemas.microsoft.com/office/drawing/2014/main" id="{55DD6053-9D3D-455D-98F4-2EFBB32D3E6C}"/>
            </a:ext>
          </a:extLst>
        </xdr:cNvPr>
        <xdr:cNvSpPr txBox="1">
          <a:spLocks noChangeArrowheads="1"/>
        </xdr:cNvSpPr>
      </xdr:nvSpPr>
      <xdr:spPr bwMode="auto">
        <a:xfrm>
          <a:off x="268316" y="40676023"/>
          <a:ext cx="6582064" cy="76153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336</xdr:row>
      <xdr:rowOff>6158</xdr:rowOff>
    </xdr:from>
    <xdr:to>
      <xdr:col>34</xdr:col>
      <xdr:colOff>157584</xdr:colOff>
      <xdr:row>336</xdr:row>
      <xdr:rowOff>6158</xdr:rowOff>
    </xdr:to>
    <xdr:sp macro="" textlink="">
      <xdr:nvSpPr>
        <xdr:cNvPr id="29" name="Text Box 19">
          <a:extLst>
            <a:ext uri="{FF2B5EF4-FFF2-40B4-BE49-F238E27FC236}">
              <a16:creationId xmlns:a16="http://schemas.microsoft.com/office/drawing/2014/main" id="{B05ED597-4B55-4F9B-8B5D-7C6B30A6E0FE}"/>
            </a:ext>
          </a:extLst>
        </xdr:cNvPr>
        <xdr:cNvSpPr txBox="1">
          <a:spLocks noChangeArrowheads="1"/>
        </xdr:cNvSpPr>
      </xdr:nvSpPr>
      <xdr:spPr bwMode="auto">
        <a:xfrm>
          <a:off x="230216" y="31461518"/>
          <a:ext cx="6686308"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336</xdr:row>
      <xdr:rowOff>3080</xdr:rowOff>
    </xdr:from>
    <xdr:to>
      <xdr:col>34</xdr:col>
      <xdr:colOff>157584</xdr:colOff>
      <xdr:row>336</xdr:row>
      <xdr:rowOff>3080</xdr:rowOff>
    </xdr:to>
    <xdr:sp macro="" textlink="">
      <xdr:nvSpPr>
        <xdr:cNvPr id="30" name="Text Box 20">
          <a:extLst>
            <a:ext uri="{FF2B5EF4-FFF2-40B4-BE49-F238E27FC236}">
              <a16:creationId xmlns:a16="http://schemas.microsoft.com/office/drawing/2014/main" id="{CA53DFDF-D803-4F32-A4B1-7357539E6F07}"/>
            </a:ext>
          </a:extLst>
        </xdr:cNvPr>
        <xdr:cNvSpPr txBox="1">
          <a:spLocks noChangeArrowheads="1"/>
        </xdr:cNvSpPr>
      </xdr:nvSpPr>
      <xdr:spPr bwMode="auto">
        <a:xfrm>
          <a:off x="230216" y="31458440"/>
          <a:ext cx="6686308"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336</xdr:row>
      <xdr:rowOff>6158</xdr:rowOff>
    </xdr:from>
    <xdr:to>
      <xdr:col>34</xdr:col>
      <xdr:colOff>157584</xdr:colOff>
      <xdr:row>336</xdr:row>
      <xdr:rowOff>6158</xdr:rowOff>
    </xdr:to>
    <xdr:sp macro="" textlink="">
      <xdr:nvSpPr>
        <xdr:cNvPr id="31" name="Text Box 25">
          <a:extLst>
            <a:ext uri="{FF2B5EF4-FFF2-40B4-BE49-F238E27FC236}">
              <a16:creationId xmlns:a16="http://schemas.microsoft.com/office/drawing/2014/main" id="{BC45A90E-3EF0-4178-936F-74FA2B6831F5}"/>
            </a:ext>
          </a:extLst>
        </xdr:cNvPr>
        <xdr:cNvSpPr txBox="1">
          <a:spLocks noChangeArrowheads="1"/>
        </xdr:cNvSpPr>
      </xdr:nvSpPr>
      <xdr:spPr bwMode="auto">
        <a:xfrm>
          <a:off x="230216" y="31461518"/>
          <a:ext cx="6686308"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336</xdr:row>
      <xdr:rowOff>6158</xdr:rowOff>
    </xdr:from>
    <xdr:to>
      <xdr:col>34</xdr:col>
      <xdr:colOff>157584</xdr:colOff>
      <xdr:row>336</xdr:row>
      <xdr:rowOff>6158</xdr:rowOff>
    </xdr:to>
    <xdr:sp macro="" textlink="">
      <xdr:nvSpPr>
        <xdr:cNvPr id="32" name="Text Box 26">
          <a:extLst>
            <a:ext uri="{FF2B5EF4-FFF2-40B4-BE49-F238E27FC236}">
              <a16:creationId xmlns:a16="http://schemas.microsoft.com/office/drawing/2014/main" id="{F6AE8B2B-B924-4E03-A78E-C6AA9C5F7004}"/>
            </a:ext>
          </a:extLst>
        </xdr:cNvPr>
        <xdr:cNvSpPr txBox="1">
          <a:spLocks noChangeArrowheads="1"/>
        </xdr:cNvSpPr>
      </xdr:nvSpPr>
      <xdr:spPr bwMode="auto">
        <a:xfrm>
          <a:off x="230216" y="31461518"/>
          <a:ext cx="6686308"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336</xdr:row>
      <xdr:rowOff>6158</xdr:rowOff>
    </xdr:from>
    <xdr:to>
      <xdr:col>34</xdr:col>
      <xdr:colOff>157584</xdr:colOff>
      <xdr:row>336</xdr:row>
      <xdr:rowOff>6158</xdr:rowOff>
    </xdr:to>
    <xdr:sp macro="" textlink="">
      <xdr:nvSpPr>
        <xdr:cNvPr id="33" name="Text Box 27">
          <a:extLst>
            <a:ext uri="{FF2B5EF4-FFF2-40B4-BE49-F238E27FC236}">
              <a16:creationId xmlns:a16="http://schemas.microsoft.com/office/drawing/2014/main" id="{84224076-AF3B-4D4C-9402-219F23B0AADE}"/>
            </a:ext>
          </a:extLst>
        </xdr:cNvPr>
        <xdr:cNvSpPr txBox="1">
          <a:spLocks noChangeArrowheads="1"/>
        </xdr:cNvSpPr>
      </xdr:nvSpPr>
      <xdr:spPr bwMode="auto">
        <a:xfrm>
          <a:off x="230216" y="31461518"/>
          <a:ext cx="6686308"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336</xdr:row>
      <xdr:rowOff>3080</xdr:rowOff>
    </xdr:from>
    <xdr:to>
      <xdr:col>34</xdr:col>
      <xdr:colOff>157584</xdr:colOff>
      <xdr:row>336</xdr:row>
      <xdr:rowOff>3080</xdr:rowOff>
    </xdr:to>
    <xdr:sp macro="" textlink="">
      <xdr:nvSpPr>
        <xdr:cNvPr id="34" name="Text Box 28">
          <a:extLst>
            <a:ext uri="{FF2B5EF4-FFF2-40B4-BE49-F238E27FC236}">
              <a16:creationId xmlns:a16="http://schemas.microsoft.com/office/drawing/2014/main" id="{CCA14F76-3150-4C51-B67C-11661E92925C}"/>
            </a:ext>
          </a:extLst>
        </xdr:cNvPr>
        <xdr:cNvSpPr txBox="1">
          <a:spLocks noChangeArrowheads="1"/>
        </xdr:cNvSpPr>
      </xdr:nvSpPr>
      <xdr:spPr bwMode="auto">
        <a:xfrm>
          <a:off x="230216" y="31458440"/>
          <a:ext cx="6686308"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336</xdr:row>
      <xdr:rowOff>3080</xdr:rowOff>
    </xdr:from>
    <xdr:to>
      <xdr:col>34</xdr:col>
      <xdr:colOff>157584</xdr:colOff>
      <xdr:row>336</xdr:row>
      <xdr:rowOff>3080</xdr:rowOff>
    </xdr:to>
    <xdr:sp macro="" textlink="">
      <xdr:nvSpPr>
        <xdr:cNvPr id="35" name="Text Box 29">
          <a:extLst>
            <a:ext uri="{FF2B5EF4-FFF2-40B4-BE49-F238E27FC236}">
              <a16:creationId xmlns:a16="http://schemas.microsoft.com/office/drawing/2014/main" id="{B02FEBDE-C616-4781-B04F-9CD248A1871A}"/>
            </a:ext>
          </a:extLst>
        </xdr:cNvPr>
        <xdr:cNvSpPr txBox="1">
          <a:spLocks noChangeArrowheads="1"/>
        </xdr:cNvSpPr>
      </xdr:nvSpPr>
      <xdr:spPr bwMode="auto">
        <a:xfrm>
          <a:off x="230216" y="31458440"/>
          <a:ext cx="6686308"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336</xdr:row>
      <xdr:rowOff>3080</xdr:rowOff>
    </xdr:from>
    <xdr:to>
      <xdr:col>34</xdr:col>
      <xdr:colOff>157584</xdr:colOff>
      <xdr:row>336</xdr:row>
      <xdr:rowOff>3080</xdr:rowOff>
    </xdr:to>
    <xdr:sp macro="" textlink="">
      <xdr:nvSpPr>
        <xdr:cNvPr id="36" name="Text Box 30">
          <a:extLst>
            <a:ext uri="{FF2B5EF4-FFF2-40B4-BE49-F238E27FC236}">
              <a16:creationId xmlns:a16="http://schemas.microsoft.com/office/drawing/2014/main" id="{56710CC7-85EE-4015-895B-4C6C63CC4414}"/>
            </a:ext>
          </a:extLst>
        </xdr:cNvPr>
        <xdr:cNvSpPr txBox="1">
          <a:spLocks noChangeArrowheads="1"/>
        </xdr:cNvSpPr>
      </xdr:nvSpPr>
      <xdr:spPr bwMode="auto">
        <a:xfrm>
          <a:off x="230216" y="31458440"/>
          <a:ext cx="6686308"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47336</xdr:colOff>
      <xdr:row>376</xdr:row>
      <xdr:rowOff>61423</xdr:rowOff>
    </xdr:from>
    <xdr:to>
      <xdr:col>34</xdr:col>
      <xdr:colOff>91440</xdr:colOff>
      <xdr:row>382</xdr:row>
      <xdr:rowOff>0</xdr:rowOff>
    </xdr:to>
    <xdr:sp macro="" textlink="">
      <xdr:nvSpPr>
        <xdr:cNvPr id="37" name="Text Box 34">
          <a:extLst>
            <a:ext uri="{FF2B5EF4-FFF2-40B4-BE49-F238E27FC236}">
              <a16:creationId xmlns:a16="http://schemas.microsoft.com/office/drawing/2014/main" id="{A55647A6-FE76-42C0-8AFC-817BDDDAD205}"/>
            </a:ext>
          </a:extLst>
        </xdr:cNvPr>
        <xdr:cNvSpPr txBox="1">
          <a:spLocks noChangeArrowheads="1"/>
        </xdr:cNvSpPr>
      </xdr:nvSpPr>
      <xdr:spPr bwMode="auto">
        <a:xfrm>
          <a:off x="268316" y="40676023"/>
          <a:ext cx="6582064" cy="76153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EF980-F1E5-4F88-85FE-0A80C4139C8C}">
  <sheetPr>
    <tabColor rgb="FF66FFFF"/>
  </sheetPr>
  <dimension ref="B7:AQ47"/>
  <sheetViews>
    <sheetView showGridLines="0" tabSelected="1" zoomScale="102" zoomScaleNormal="102" workbookViewId="0">
      <selection activeCell="I9" sqref="I9:S9"/>
    </sheetView>
  </sheetViews>
  <sheetFormatPr defaultColWidth="8.59765625" defaultRowHeight="11.25"/>
  <cols>
    <col min="1" max="52" width="1.8984375" customWidth="1"/>
  </cols>
  <sheetData>
    <row r="7" spans="2:27" s="83" customFormat="1" ht="13.5">
      <c r="B7" s="158">
        <v>1</v>
      </c>
      <c r="C7" s="158" t="s">
        <v>234</v>
      </c>
    </row>
    <row r="8" spans="2:27" s="83" customFormat="1" ht="9" customHeight="1" thickBot="1"/>
    <row r="9" spans="2:27" s="83" customFormat="1" ht="24" customHeight="1" thickBot="1">
      <c r="I9" s="182"/>
      <c r="J9" s="183"/>
      <c r="K9" s="183"/>
      <c r="L9" s="183"/>
      <c r="M9" s="183"/>
      <c r="N9" s="183"/>
      <c r="O9" s="183"/>
      <c r="P9" s="183"/>
      <c r="Q9" s="183"/>
      <c r="R9" s="183"/>
      <c r="S9" s="184"/>
    </row>
    <row r="10" spans="2:27" s="83" customFormat="1"/>
    <row r="11" spans="2:27" s="83" customFormat="1" ht="13.5">
      <c r="B11" s="158">
        <v>2</v>
      </c>
      <c r="C11" s="158" t="s">
        <v>235</v>
      </c>
    </row>
    <row r="12" spans="2:27" s="83" customFormat="1" ht="9" customHeight="1" thickBot="1"/>
    <row r="13" spans="2:27" s="83" customFormat="1" ht="24" customHeight="1" thickBot="1">
      <c r="I13" s="185"/>
      <c r="J13" s="186"/>
      <c r="K13" s="186"/>
      <c r="L13" s="186"/>
      <c r="M13" s="186"/>
      <c r="N13" s="186"/>
      <c r="O13" s="186"/>
      <c r="P13" s="186"/>
      <c r="Q13" s="186"/>
      <c r="R13" s="186"/>
      <c r="S13" s="186"/>
      <c r="T13" s="186"/>
      <c r="U13" s="186"/>
      <c r="V13" s="186"/>
      <c r="W13" s="186"/>
      <c r="X13" s="186"/>
      <c r="Y13" s="186"/>
      <c r="Z13" s="186"/>
      <c r="AA13" s="187"/>
    </row>
    <row r="14" spans="2:27" s="83" customFormat="1"/>
    <row r="15" spans="2:27" s="83" customFormat="1" ht="13.5" hidden="1">
      <c r="B15" s="158">
        <v>3</v>
      </c>
      <c r="C15" s="158" t="s">
        <v>249</v>
      </c>
    </row>
    <row r="16" spans="2:27" s="83" customFormat="1" ht="9" hidden="1" customHeight="1" thickBot="1"/>
    <row r="17" spans="2:35" s="83" customFormat="1" ht="24" hidden="1" customHeight="1" thickBot="1">
      <c r="D17" s="188" t="s">
        <v>200</v>
      </c>
      <c r="E17" s="188"/>
      <c r="F17" s="188"/>
      <c r="G17" s="188"/>
      <c r="I17" s="182">
        <v>1000</v>
      </c>
      <c r="J17" s="183"/>
      <c r="K17" s="183"/>
      <c r="L17" s="183"/>
      <c r="M17" s="183"/>
      <c r="N17" s="183"/>
      <c r="O17" s="183"/>
      <c r="P17" s="183"/>
      <c r="Q17" s="183"/>
      <c r="R17" s="183"/>
      <c r="S17" s="184"/>
    </row>
    <row r="18" spans="2:35" s="83" customFormat="1" ht="10.9" customHeight="1">
      <c r="D18" s="159"/>
      <c r="E18" s="159"/>
      <c r="F18" s="159"/>
      <c r="G18" s="159"/>
      <c r="I18" s="176"/>
      <c r="J18" s="176"/>
      <c r="K18" s="176"/>
      <c r="L18" s="176"/>
      <c r="M18" s="176"/>
      <c r="N18" s="176"/>
      <c r="O18" s="176"/>
      <c r="P18" s="176"/>
      <c r="Q18" s="176"/>
      <c r="R18" s="176"/>
      <c r="S18" s="176"/>
    </row>
    <row r="19" spans="2:35" s="83" customFormat="1" ht="13.5">
      <c r="B19" s="158">
        <v>3</v>
      </c>
      <c r="C19" s="158" t="s">
        <v>236</v>
      </c>
    </row>
    <row r="20" spans="2:35" s="83" customFormat="1" ht="9" customHeight="1" thickBot="1"/>
    <row r="21" spans="2:35" s="83" customFormat="1" ht="24" customHeight="1" thickBot="1">
      <c r="D21" s="188" t="s">
        <v>237</v>
      </c>
      <c r="E21" s="188"/>
      <c r="F21" s="188"/>
      <c r="G21" s="188"/>
      <c r="I21" s="182"/>
      <c r="J21" s="183"/>
      <c r="K21" s="183"/>
      <c r="L21" s="183"/>
      <c r="M21" s="183"/>
      <c r="N21" s="183"/>
      <c r="O21" s="183"/>
      <c r="P21" s="183"/>
      <c r="Q21" s="183"/>
      <c r="R21" s="183"/>
      <c r="S21" s="184"/>
    </row>
    <row r="22" spans="2:35" ht="12" thickBot="1"/>
    <row r="23" spans="2:35" s="83" customFormat="1" ht="24" customHeight="1" thickBot="1">
      <c r="D23" s="188" t="s">
        <v>238</v>
      </c>
      <c r="E23" s="188"/>
      <c r="F23" s="188"/>
      <c r="G23" s="188"/>
      <c r="H23" s="83" t="s">
        <v>239</v>
      </c>
      <c r="I23" s="182"/>
      <c r="J23" s="189"/>
      <c r="K23" s="189"/>
      <c r="L23" s="189"/>
      <c r="M23" s="190"/>
      <c r="O23" s="185"/>
      <c r="P23" s="186"/>
      <c r="Q23" s="186"/>
      <c r="R23" s="186"/>
      <c r="S23" s="186"/>
      <c r="T23" s="186"/>
      <c r="U23" s="186"/>
      <c r="V23" s="186"/>
      <c r="W23" s="186"/>
      <c r="X23" s="186"/>
      <c r="Y23" s="186"/>
      <c r="Z23" s="186"/>
      <c r="AA23" s="186"/>
      <c r="AB23" s="186"/>
      <c r="AC23" s="186"/>
      <c r="AD23" s="186"/>
      <c r="AE23" s="186"/>
      <c r="AF23" s="186"/>
      <c r="AG23" s="186"/>
      <c r="AH23" s="186"/>
      <c r="AI23" s="187"/>
    </row>
    <row r="24" spans="2:35" ht="12" thickBot="1"/>
    <row r="25" spans="2:35" s="83" customFormat="1" ht="24" customHeight="1" thickBot="1">
      <c r="D25" s="188" t="s">
        <v>245</v>
      </c>
      <c r="E25" s="188"/>
      <c r="F25" s="188"/>
      <c r="G25" s="188"/>
      <c r="I25" s="182"/>
      <c r="J25" s="183"/>
      <c r="K25" s="183"/>
      <c r="L25" s="183"/>
      <c r="M25" s="183"/>
      <c r="N25" s="183"/>
      <c r="O25" s="183"/>
      <c r="P25" s="183"/>
      <c r="Q25" s="183"/>
      <c r="R25" s="183"/>
      <c r="S25" s="184"/>
    </row>
    <row r="26" spans="2:35" ht="12" thickBot="1"/>
    <row r="27" spans="2:35" s="83" customFormat="1" ht="24" customHeight="1" thickBot="1">
      <c r="D27" s="188" t="s">
        <v>250</v>
      </c>
      <c r="E27" s="188"/>
      <c r="F27" s="188"/>
      <c r="G27" s="188"/>
      <c r="I27" s="182"/>
      <c r="J27" s="183"/>
      <c r="K27" s="183"/>
      <c r="L27" s="183"/>
      <c r="M27" s="183"/>
      <c r="N27" s="183"/>
      <c r="O27" s="183"/>
      <c r="P27" s="183"/>
      <c r="Q27" s="183"/>
      <c r="R27" s="183"/>
      <c r="S27" s="184"/>
    </row>
    <row r="29" spans="2:35" s="83" customFormat="1" ht="13.5">
      <c r="B29" s="158">
        <v>4</v>
      </c>
      <c r="C29" s="158" t="s">
        <v>240</v>
      </c>
    </row>
    <row r="30" spans="2:35" s="83" customFormat="1" ht="9" customHeight="1" thickBot="1"/>
    <row r="31" spans="2:35" s="83" customFormat="1" ht="24" customHeight="1" thickBot="1">
      <c r="D31" s="188" t="s">
        <v>241</v>
      </c>
      <c r="E31" s="188"/>
      <c r="F31" s="188"/>
      <c r="G31" s="188"/>
      <c r="H31" s="188"/>
      <c r="I31" s="188"/>
      <c r="J31" s="188"/>
      <c r="K31" s="188"/>
      <c r="L31" s="188"/>
      <c r="M31" s="188"/>
      <c r="O31" s="182"/>
      <c r="P31" s="183"/>
      <c r="Q31" s="183"/>
      <c r="R31" s="183"/>
      <c r="S31" s="183"/>
      <c r="T31" s="183"/>
      <c r="U31" s="183"/>
      <c r="V31" s="183"/>
      <c r="W31" s="183"/>
      <c r="X31" s="183"/>
      <c r="Y31" s="184"/>
    </row>
    <row r="32" spans="2:35" ht="12" thickBot="1"/>
    <row r="33" spans="2:43" s="83" customFormat="1" ht="24" customHeight="1" thickBot="1">
      <c r="D33" s="188" t="s">
        <v>242</v>
      </c>
      <c r="E33" s="188"/>
      <c r="F33" s="188"/>
      <c r="G33" s="188"/>
      <c r="H33" s="188"/>
      <c r="I33" s="188"/>
      <c r="J33" s="188"/>
      <c r="K33" s="188"/>
      <c r="L33" s="188"/>
      <c r="M33" s="188"/>
      <c r="O33" s="182"/>
      <c r="P33" s="183"/>
      <c r="Q33" s="183"/>
      <c r="R33" s="183"/>
      <c r="S33" s="183"/>
      <c r="T33" s="183"/>
      <c r="U33" s="183"/>
      <c r="V33" s="183"/>
      <c r="W33" s="183"/>
      <c r="X33" s="183"/>
      <c r="Y33" s="184"/>
    </row>
    <row r="35" spans="2:43" s="83" customFormat="1" ht="13.5">
      <c r="B35" s="158">
        <v>5</v>
      </c>
      <c r="C35" s="158" t="s">
        <v>251</v>
      </c>
    </row>
    <row r="36" spans="2:43" s="83" customFormat="1" ht="9" customHeight="1" thickBot="1"/>
    <row r="37" spans="2:43" s="83" customFormat="1" ht="24" customHeight="1" thickBot="1">
      <c r="D37" s="188" t="s">
        <v>237</v>
      </c>
      <c r="E37" s="188"/>
      <c r="F37" s="188"/>
      <c r="G37" s="188"/>
      <c r="I37" s="182"/>
      <c r="J37" s="183"/>
      <c r="K37" s="183"/>
      <c r="L37" s="183"/>
      <c r="M37" s="183"/>
      <c r="N37" s="183"/>
      <c r="O37" s="183"/>
      <c r="P37" s="183"/>
      <c r="Q37" s="183"/>
      <c r="R37" s="183"/>
      <c r="S37" s="184"/>
      <c r="U37" s="194" t="s">
        <v>253</v>
      </c>
      <c r="V37" s="194"/>
      <c r="W37" s="194"/>
      <c r="Y37" s="182" t="str">
        <f>PHONETIC(I37)</f>
        <v/>
      </c>
      <c r="Z37" s="183"/>
      <c r="AA37" s="183"/>
      <c r="AB37" s="183"/>
      <c r="AC37" s="183"/>
      <c r="AD37" s="183"/>
      <c r="AE37" s="183"/>
      <c r="AF37" s="183"/>
      <c r="AG37" s="183"/>
      <c r="AH37" s="183"/>
      <c r="AI37" s="184"/>
    </row>
    <row r="39" spans="2:43" s="83" customFormat="1" ht="13.5">
      <c r="B39" s="158">
        <v>6</v>
      </c>
      <c r="C39" s="158" t="s">
        <v>252</v>
      </c>
    </row>
    <row r="40" spans="2:43" s="83" customFormat="1" ht="9" customHeight="1" thickBot="1"/>
    <row r="41" spans="2:43" s="83" customFormat="1" ht="24" customHeight="1" thickBot="1">
      <c r="D41" s="188" t="s">
        <v>237</v>
      </c>
      <c r="E41" s="188"/>
      <c r="F41" s="188"/>
      <c r="G41" s="188"/>
      <c r="I41" s="182"/>
      <c r="J41" s="183"/>
      <c r="K41" s="183"/>
      <c r="L41" s="183"/>
      <c r="M41" s="183"/>
      <c r="N41" s="183"/>
      <c r="O41" s="183"/>
      <c r="P41" s="183"/>
      <c r="Q41" s="183"/>
      <c r="R41" s="183"/>
      <c r="S41" s="184"/>
      <c r="U41" s="194" t="s">
        <v>253</v>
      </c>
      <c r="V41" s="194"/>
      <c r="W41" s="194"/>
      <c r="Y41" s="182" t="str">
        <f>PHONETIC(I41)</f>
        <v/>
      </c>
      <c r="Z41" s="183"/>
      <c r="AA41" s="183"/>
      <c r="AB41" s="183"/>
      <c r="AC41" s="183"/>
      <c r="AD41" s="183"/>
      <c r="AE41" s="183"/>
      <c r="AF41" s="183"/>
      <c r="AG41" s="183"/>
      <c r="AH41" s="183"/>
      <c r="AI41" s="184"/>
      <c r="AK41" s="191" t="s">
        <v>254</v>
      </c>
      <c r="AL41" s="191"/>
      <c r="AM41" s="191"/>
      <c r="AN41" s="191"/>
      <c r="AO41" s="191"/>
      <c r="AP41" s="192"/>
      <c r="AQ41" s="193"/>
    </row>
    <row r="42" spans="2:43" s="83" customFormat="1" ht="9" customHeight="1" thickBot="1"/>
    <row r="43" spans="2:43" s="83" customFormat="1" ht="24" customHeight="1" thickBot="1">
      <c r="D43" s="188" t="s">
        <v>237</v>
      </c>
      <c r="E43" s="188"/>
      <c r="F43" s="188"/>
      <c r="G43" s="188"/>
      <c r="I43" s="182"/>
      <c r="J43" s="183"/>
      <c r="K43" s="183"/>
      <c r="L43" s="183"/>
      <c r="M43" s="183"/>
      <c r="N43" s="183"/>
      <c r="O43" s="183"/>
      <c r="P43" s="183"/>
      <c r="Q43" s="183"/>
      <c r="R43" s="183"/>
      <c r="S43" s="184"/>
      <c r="U43" s="194" t="s">
        <v>253</v>
      </c>
      <c r="V43" s="194"/>
      <c r="W43" s="194"/>
      <c r="Y43" s="182" t="str">
        <f>PHONETIC(I43)</f>
        <v/>
      </c>
      <c r="Z43" s="183"/>
      <c r="AA43" s="183"/>
      <c r="AB43" s="183"/>
      <c r="AC43" s="183"/>
      <c r="AD43" s="183"/>
      <c r="AE43" s="183"/>
      <c r="AF43" s="183"/>
      <c r="AG43" s="183"/>
      <c r="AH43" s="183"/>
      <c r="AI43" s="184"/>
      <c r="AK43" s="191" t="s">
        <v>254</v>
      </c>
      <c r="AL43" s="191"/>
      <c r="AM43" s="191"/>
      <c r="AN43" s="191"/>
      <c r="AO43" s="191"/>
      <c r="AP43" s="192"/>
      <c r="AQ43" s="193"/>
    </row>
    <row r="45" spans="2:43" s="83" customFormat="1" ht="13.5">
      <c r="B45" s="158">
        <v>7</v>
      </c>
      <c r="C45" s="158" t="s">
        <v>243</v>
      </c>
    </row>
    <row r="46" spans="2:43" s="83" customFormat="1" ht="9" customHeight="1" thickBot="1"/>
    <row r="47" spans="2:43" s="83" customFormat="1" ht="24" customHeight="1" thickBot="1">
      <c r="I47" s="179"/>
      <c r="J47" s="180"/>
      <c r="K47" s="180"/>
      <c r="L47" s="180"/>
      <c r="M47" s="180"/>
      <c r="N47" s="180"/>
      <c r="O47" s="180"/>
      <c r="P47" s="180"/>
      <c r="Q47" s="180"/>
      <c r="R47" s="180"/>
      <c r="S47" s="181"/>
    </row>
  </sheetData>
  <sheetProtection algorithmName="SHA-512" hashValue="z/rciS3j/RUJKD14/N8mGWyzKvvM6h4f+X9IlVWrqdaDYe2jLbXxPAOWQLg1Y8Q27fq6xJVpDnn1E9YV3QsqsA==" saltValue="9RCkKJF8/b8JQe4EINANJA==" spinCount="100000" sheet="1" objects="1" scenarios="1"/>
  <mergeCells count="34">
    <mergeCell ref="AK43:AO43"/>
    <mergeCell ref="AP43:AQ43"/>
    <mergeCell ref="I9:S9"/>
    <mergeCell ref="I21:S21"/>
    <mergeCell ref="U41:W41"/>
    <mergeCell ref="U43:W43"/>
    <mergeCell ref="I27:S27"/>
    <mergeCell ref="O31:Y31"/>
    <mergeCell ref="O33:Y33"/>
    <mergeCell ref="I13:AA13"/>
    <mergeCell ref="I37:S37"/>
    <mergeCell ref="D31:M31"/>
    <mergeCell ref="D33:M33"/>
    <mergeCell ref="U37:W37"/>
    <mergeCell ref="AP41:AQ41"/>
    <mergeCell ref="D17:G17"/>
    <mergeCell ref="I17:S17"/>
    <mergeCell ref="AK41:AO41"/>
    <mergeCell ref="I41:S41"/>
    <mergeCell ref="D21:G21"/>
    <mergeCell ref="D37:G37"/>
    <mergeCell ref="D41:G41"/>
    <mergeCell ref="I47:S47"/>
    <mergeCell ref="I25:S25"/>
    <mergeCell ref="O23:AI23"/>
    <mergeCell ref="D27:G27"/>
    <mergeCell ref="Y41:AI41"/>
    <mergeCell ref="Y43:AI43"/>
    <mergeCell ref="D43:G43"/>
    <mergeCell ref="I43:S43"/>
    <mergeCell ref="D23:G23"/>
    <mergeCell ref="I23:M23"/>
    <mergeCell ref="D25:G25"/>
    <mergeCell ref="Y37:AI37"/>
  </mergeCells>
  <phoneticPr fontId="23"/>
  <dataValidations xWindow="1012" yWindow="450" count="6">
    <dataValidation allowBlank="1" showInputMessage="1" showErrorMessage="1" promptTitle="申込年月日入力" prompt="「Ctrl」キー＋_x000a_「；＋れ」キーで表示できます" sqref="I47:S47" xr:uid="{EDDB7496-804A-4DDC-B36A-DADE3A184B54}"/>
    <dataValidation allowBlank="1" showInputMessage="1" showErrorMessage="1" promptTitle="〒番号入力" prompt="ハイフンをつけて入力してください_x000a_729-5811_x000a_　→　_x000a_729-5811" sqref="I23:M23" xr:uid="{BB732771-4CDE-435E-9319-CF70496719E4}"/>
    <dataValidation allowBlank="1" showInputMessage="1" showErrorMessage="1" promptTitle="携帯電話入力" prompt="ハイフンを付けて入力してください_x000a_000-1234-5678_x000a_→　_x000a_000-1234-5678" sqref="I25:S25" xr:uid="{7B4026C7-5937-46E3-A67B-ABA389D8B6F2}"/>
    <dataValidation allowBlank="1" showInputMessage="1" showErrorMessage="1" promptTitle="固定電話入力" prompt="ハイフンを付けてください_x000a_0000-12-3456_x000a_→_x000a_0000-12-3456_x000a_" sqref="I27:S27" xr:uid="{F5AFDD99-A783-45CB-9B14-F52BE4204C61}"/>
    <dataValidation type="list" allowBlank="1" showInputMessage="1" showErrorMessage="1" promptTitle="○×入力" prompt="▼をクリックして〇か×を選択してください。" sqref="AP41:AQ41 AP43:AQ43" xr:uid="{9053C301-C461-4145-88EE-9A438ABEE856}">
      <formula1>○×入力</formula1>
    </dataValidation>
    <dataValidation allowBlank="1" showInputMessage="1" showErrorMessage="1" promptTitle="フリガナ入力" prompt="関数が入っていますが、正しく表示されない場合は、直接上書きをしてください。" sqref="Y41:AI41 Y43:AI43 Y37:AI37" xr:uid="{2E685F4D-3CB5-491C-ADD2-AF2D42916910}"/>
  </dataValidations>
  <pageMargins left="0.70866141732283472" right="0" top="0.74803149606299213" bottom="0.74803149606299213" header="0.31496062992125984" footer="0.31496062992125984"/>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8:X40"/>
  <sheetViews>
    <sheetView showGridLines="0" zoomScaleNormal="100" workbookViewId="0">
      <selection activeCell="W10" sqref="W10"/>
    </sheetView>
  </sheetViews>
  <sheetFormatPr defaultColWidth="8.5" defaultRowHeight="15.4" customHeight="1"/>
  <cols>
    <col min="1" max="1" width="1.69921875" customWidth="1"/>
    <col min="2" max="2" width="1.19921875" customWidth="1"/>
    <col min="3" max="3" width="11" customWidth="1"/>
    <col min="4" max="4" width="5" customWidth="1"/>
    <col min="5" max="5" width="2.09765625" customWidth="1"/>
    <col min="6" max="6" width="2.3984375" customWidth="1"/>
    <col min="7" max="7" width="7" customWidth="1"/>
    <col min="8" max="8" width="10.59765625" customWidth="1"/>
    <col min="9" max="10" width="6.796875" customWidth="1"/>
    <col min="11" max="11" width="14.8984375" customWidth="1"/>
    <col min="12" max="12" width="1.19921875" customWidth="1"/>
    <col min="14" max="14" width="5.296875" customWidth="1"/>
    <col min="15" max="15" width="2.59765625" customWidth="1"/>
    <col min="16" max="17" width="4.59765625" customWidth="1"/>
    <col min="18" max="18" width="6.59765625" customWidth="1"/>
    <col min="19" max="20" width="4.59765625" customWidth="1"/>
    <col min="21" max="22" width="6.59765625" customWidth="1"/>
  </cols>
  <sheetData>
    <row r="8" spans="2:22" s="79" customFormat="1" ht="8.4499999999999993" customHeight="1">
      <c r="B8" s="138"/>
      <c r="C8" s="138"/>
      <c r="D8" s="138"/>
      <c r="E8" s="138"/>
      <c r="F8" s="138"/>
      <c r="G8" s="138"/>
      <c r="H8" s="138"/>
      <c r="I8" s="138"/>
      <c r="J8" s="138"/>
      <c r="K8" s="138"/>
      <c r="L8" s="138"/>
    </row>
    <row r="9" spans="2:22" ht="24.75" customHeight="1">
      <c r="B9" s="128"/>
      <c r="C9" s="210" t="s">
        <v>13</v>
      </c>
      <c r="D9" s="23"/>
      <c r="E9" s="23"/>
      <c r="F9" s="23"/>
      <c r="G9" s="23"/>
      <c r="H9" s="23"/>
      <c r="I9" s="23"/>
      <c r="J9" s="23"/>
      <c r="K9" s="23"/>
      <c r="L9" s="129"/>
    </row>
    <row r="10" spans="2:22" ht="24.75" customHeight="1">
      <c r="B10" s="128"/>
      <c r="C10" s="210"/>
      <c r="D10" s="23"/>
      <c r="E10" s="23"/>
      <c r="F10" s="23"/>
      <c r="G10" s="23"/>
      <c r="H10" s="23"/>
      <c r="I10" s="23"/>
      <c r="J10" s="23"/>
      <c r="K10" s="23"/>
      <c r="L10" s="129"/>
    </row>
    <row r="11" spans="2:22" ht="33.950000000000003" customHeight="1">
      <c r="B11" s="128"/>
      <c r="C11" s="209" t="str">
        <f>CONCATENATE(リスト!C2,リスト!D2,リスト!E2,リスト!F2)</f>
        <v>第５０回広島県民スポーツ大会　陸上競技総括申込書</v>
      </c>
      <c r="D11" s="209"/>
      <c r="E11" s="209"/>
      <c r="F11" s="209"/>
      <c r="G11" s="209"/>
      <c r="H11" s="209"/>
      <c r="I11" s="209"/>
      <c r="J11" s="209"/>
      <c r="K11" s="209"/>
      <c r="L11" s="130"/>
    </row>
    <row r="12" spans="2:22" ht="15.4" customHeight="1">
      <c r="B12" s="128"/>
      <c r="C12" s="23"/>
      <c r="D12" s="23"/>
      <c r="E12" s="23"/>
      <c r="F12" s="23"/>
      <c r="G12" s="23"/>
      <c r="H12" s="23"/>
      <c r="I12" s="23"/>
      <c r="J12" s="23"/>
      <c r="K12" s="23"/>
      <c r="L12" s="129"/>
    </row>
    <row r="13" spans="2:22" ht="30" customHeight="1">
      <c r="B13" s="128"/>
      <c r="C13" s="168" t="s">
        <v>8</v>
      </c>
      <c r="D13" s="205" t="str">
        <f>IF(基本入力!I9="","",基本入力!I9)</f>
        <v/>
      </c>
      <c r="E13" s="205"/>
      <c r="F13" s="205"/>
      <c r="G13" s="205"/>
      <c r="H13" s="168" t="s">
        <v>89</v>
      </c>
      <c r="I13" s="197" t="str">
        <f>IF(基本入力!I13="","",基本入力!I13)</f>
        <v/>
      </c>
      <c r="J13" s="197"/>
      <c r="K13" s="197"/>
      <c r="L13" s="131"/>
    </row>
    <row r="14" spans="2:22" ht="12.75" customHeight="1">
      <c r="B14" s="128"/>
      <c r="C14" s="169"/>
      <c r="D14" s="169"/>
      <c r="E14" s="169"/>
      <c r="F14" s="169"/>
      <c r="G14" s="169"/>
      <c r="H14" s="169"/>
      <c r="I14" s="169"/>
      <c r="J14" s="169"/>
      <c r="K14" s="169"/>
      <c r="L14" s="132"/>
    </row>
    <row r="15" spans="2:22" ht="25.35" customHeight="1" thickBot="1">
      <c r="B15" s="128"/>
      <c r="C15" s="213" t="s">
        <v>14</v>
      </c>
      <c r="D15" s="213"/>
      <c r="E15" s="215" t="s">
        <v>9</v>
      </c>
      <c r="F15" s="215"/>
      <c r="G15" s="215"/>
      <c r="H15" s="215" t="s">
        <v>15</v>
      </c>
      <c r="I15" s="213" t="s">
        <v>16</v>
      </c>
      <c r="J15" s="213"/>
      <c r="K15" s="213" t="s">
        <v>3</v>
      </c>
      <c r="L15" s="132"/>
      <c r="N15" t="s">
        <v>194</v>
      </c>
    </row>
    <row r="16" spans="2:22" ht="25.35" customHeight="1">
      <c r="B16" s="128"/>
      <c r="C16" s="213"/>
      <c r="D16" s="213"/>
      <c r="E16" s="215"/>
      <c r="F16" s="215"/>
      <c r="G16" s="215"/>
      <c r="H16" s="215"/>
      <c r="I16" s="168" t="s">
        <v>17</v>
      </c>
      <c r="J16" s="168" t="s">
        <v>18</v>
      </c>
      <c r="K16" s="213"/>
      <c r="L16" s="132"/>
      <c r="N16" s="94" t="s">
        <v>174</v>
      </c>
      <c r="O16" s="117" t="s">
        <v>175</v>
      </c>
      <c r="P16" s="116" t="s">
        <v>170</v>
      </c>
      <c r="Q16" s="95" t="s">
        <v>172</v>
      </c>
      <c r="R16" s="96" t="s">
        <v>173</v>
      </c>
      <c r="S16" s="100" t="s">
        <v>171</v>
      </c>
      <c r="T16" s="95" t="s">
        <v>172</v>
      </c>
      <c r="U16" s="96" t="s">
        <v>173</v>
      </c>
      <c r="V16" s="111" t="s">
        <v>191</v>
      </c>
    </row>
    <row r="17" spans="2:24" ht="25.5" customHeight="1">
      <c r="B17" s="128"/>
      <c r="C17" s="213" t="s">
        <v>4</v>
      </c>
      <c r="D17" s="170" t="s">
        <v>1</v>
      </c>
      <c r="E17" s="212">
        <f>リスト!BM8</f>
        <v>0</v>
      </c>
      <c r="F17" s="212"/>
      <c r="G17" s="212"/>
      <c r="H17" s="172" t="str">
        <f>IF(リスト!CV20=0,"-",リスト!CV20)</f>
        <v>-</v>
      </c>
      <c r="I17" s="171">
        <f>リスト!CH7</f>
        <v>0</v>
      </c>
      <c r="J17" s="171">
        <f>SUM(リスト!AU7:AV7)</f>
        <v>0</v>
      </c>
      <c r="K17" s="172">
        <f>SUM(リスト!AU9:AV9)</f>
        <v>0</v>
      </c>
      <c r="L17" s="133"/>
      <c r="N17" s="201" t="s">
        <v>4</v>
      </c>
      <c r="O17" s="118" t="s">
        <v>192</v>
      </c>
      <c r="P17" s="101">
        <f>リスト!AU7</f>
        <v>0</v>
      </c>
      <c r="Q17" s="91">
        <v>300</v>
      </c>
      <c r="R17" s="97">
        <f t="shared" ref="R17:U25" si="0">P17*Q17</f>
        <v>0</v>
      </c>
      <c r="S17" s="101">
        <f>リスト!AV7</f>
        <v>0</v>
      </c>
      <c r="T17" s="91">
        <v>500</v>
      </c>
      <c r="U17" s="97">
        <f t="shared" si="0"/>
        <v>0</v>
      </c>
      <c r="V17" s="112">
        <f>SUM(R17,U17)</f>
        <v>0</v>
      </c>
    </row>
    <row r="18" spans="2:24" ht="25.5" customHeight="1" thickBot="1">
      <c r="B18" s="128"/>
      <c r="C18" s="213"/>
      <c r="D18" s="170" t="s">
        <v>2</v>
      </c>
      <c r="E18" s="212">
        <f>リスト!BP8</f>
        <v>0</v>
      </c>
      <c r="F18" s="212"/>
      <c r="G18" s="212"/>
      <c r="H18" s="172" t="str">
        <f>IF(リスト!CV21=0,"-",リスト!CV21)</f>
        <v>-</v>
      </c>
      <c r="I18" s="171">
        <f>リスト!CM7</f>
        <v>0</v>
      </c>
      <c r="J18" s="171">
        <f>SUM(リスト!AW7:AX7)</f>
        <v>0</v>
      </c>
      <c r="K18" s="172">
        <f>SUM(リスト!AW9:AX9)</f>
        <v>0</v>
      </c>
      <c r="L18" s="133"/>
      <c r="N18" s="202"/>
      <c r="O18" s="119" t="s">
        <v>193</v>
      </c>
      <c r="P18" s="102">
        <f>リスト!AW7</f>
        <v>0</v>
      </c>
      <c r="Q18" s="98">
        <v>300</v>
      </c>
      <c r="R18" s="99">
        <f t="shared" si="0"/>
        <v>0</v>
      </c>
      <c r="S18" s="102">
        <f>リスト!AX7</f>
        <v>0</v>
      </c>
      <c r="T18" s="98">
        <v>500</v>
      </c>
      <c r="U18" s="99">
        <f t="shared" si="0"/>
        <v>0</v>
      </c>
      <c r="V18" s="113">
        <f t="shared" ref="V18:V25" si="1">SUM(R18,U18)</f>
        <v>0</v>
      </c>
      <c r="X18" s="110"/>
    </row>
    <row r="19" spans="2:24" ht="25.35" customHeight="1">
      <c r="B19" s="128"/>
      <c r="C19" s="213" t="s">
        <v>5</v>
      </c>
      <c r="D19" s="170" t="s">
        <v>1</v>
      </c>
      <c r="E19" s="212">
        <f>リスト!BS8</f>
        <v>0</v>
      </c>
      <c r="F19" s="212"/>
      <c r="G19" s="212"/>
      <c r="H19" s="172" t="str">
        <f>IF(リスト!CV22=0,"-",リスト!CV22)</f>
        <v>-</v>
      </c>
      <c r="I19" s="171">
        <f>リスト!CH11</f>
        <v>0</v>
      </c>
      <c r="J19" s="171">
        <f>SUM(リスト!AQ7:AR7)</f>
        <v>0</v>
      </c>
      <c r="K19" s="172">
        <f>SUM(リスト!AQ9:AR9)</f>
        <v>0</v>
      </c>
      <c r="L19" s="133"/>
      <c r="N19" s="208" t="s">
        <v>5</v>
      </c>
      <c r="O19" s="120" t="s">
        <v>192</v>
      </c>
      <c r="P19" s="105">
        <f>リスト!AQ7</f>
        <v>0</v>
      </c>
      <c r="Q19" s="103">
        <v>300</v>
      </c>
      <c r="R19" s="104">
        <f t="shared" si="0"/>
        <v>0</v>
      </c>
      <c r="S19" s="105">
        <f>リスト!AR7</f>
        <v>0</v>
      </c>
      <c r="T19" s="103">
        <v>500</v>
      </c>
      <c r="U19" s="104">
        <f t="shared" si="0"/>
        <v>0</v>
      </c>
      <c r="V19" s="114">
        <f t="shared" si="1"/>
        <v>0</v>
      </c>
    </row>
    <row r="20" spans="2:24" ht="25.5" customHeight="1" thickBot="1">
      <c r="B20" s="128"/>
      <c r="C20" s="213"/>
      <c r="D20" s="170" t="s">
        <v>2</v>
      </c>
      <c r="E20" s="212">
        <f>リスト!BV8</f>
        <v>0</v>
      </c>
      <c r="F20" s="212"/>
      <c r="G20" s="212"/>
      <c r="H20" s="172" t="str">
        <f>IF(リスト!CV23=0,"-",リスト!CV23)</f>
        <v>-</v>
      </c>
      <c r="I20" s="171">
        <f>リスト!CM11</f>
        <v>0</v>
      </c>
      <c r="J20" s="171">
        <f>SUM(リスト!AS7:AT7)</f>
        <v>0</v>
      </c>
      <c r="K20" s="172">
        <f>SUM(リスト!AS9:AT9)</f>
        <v>0</v>
      </c>
      <c r="L20" s="133"/>
      <c r="N20" s="202"/>
      <c r="O20" s="119" t="s">
        <v>193</v>
      </c>
      <c r="P20" s="102">
        <f>リスト!AS7</f>
        <v>0</v>
      </c>
      <c r="Q20" s="98">
        <v>300</v>
      </c>
      <c r="R20" s="99">
        <f t="shared" si="0"/>
        <v>0</v>
      </c>
      <c r="S20" s="102">
        <f>リスト!AT7</f>
        <v>0</v>
      </c>
      <c r="T20" s="98">
        <v>500</v>
      </c>
      <c r="U20" s="99">
        <f t="shared" si="0"/>
        <v>0</v>
      </c>
      <c r="V20" s="113">
        <f t="shared" si="1"/>
        <v>0</v>
      </c>
    </row>
    <row r="21" spans="2:24" ht="25.5" customHeight="1">
      <c r="B21" s="128"/>
      <c r="C21" s="213" t="s">
        <v>6</v>
      </c>
      <c r="D21" s="170" t="s">
        <v>1</v>
      </c>
      <c r="E21" s="214"/>
      <c r="F21" s="214"/>
      <c r="G21" s="214"/>
      <c r="H21" s="172" t="str">
        <f>IF(リスト!CV24=0,"-",リスト!CV24)</f>
        <v>-</v>
      </c>
      <c r="I21" s="171">
        <f>リスト!CH15</f>
        <v>0</v>
      </c>
      <c r="J21" s="171">
        <f>SUM(リスト!AM7:AN7)</f>
        <v>0</v>
      </c>
      <c r="K21" s="172">
        <f>SUM(リスト!AM9:AN9)</f>
        <v>0</v>
      </c>
      <c r="L21" s="133"/>
      <c r="N21" s="208" t="s">
        <v>6</v>
      </c>
      <c r="O21" s="120" t="s">
        <v>192</v>
      </c>
      <c r="P21" s="105">
        <f>リスト!AM7</f>
        <v>0</v>
      </c>
      <c r="Q21" s="103">
        <v>300</v>
      </c>
      <c r="R21" s="104">
        <f t="shared" si="0"/>
        <v>0</v>
      </c>
      <c r="S21" s="105">
        <f>リスト!AN7</f>
        <v>0</v>
      </c>
      <c r="T21" s="103">
        <v>500</v>
      </c>
      <c r="U21" s="104">
        <f t="shared" si="0"/>
        <v>0</v>
      </c>
      <c r="V21" s="114">
        <f t="shared" si="1"/>
        <v>0</v>
      </c>
    </row>
    <row r="22" spans="2:24" ht="25.5" customHeight="1" thickBot="1">
      <c r="B22" s="128"/>
      <c r="C22" s="213"/>
      <c r="D22" s="170" t="s">
        <v>2</v>
      </c>
      <c r="E22" s="214"/>
      <c r="F22" s="214"/>
      <c r="G22" s="214"/>
      <c r="H22" s="172" t="str">
        <f>IF(リスト!CV25=0,"-",リスト!CV25)</f>
        <v>-</v>
      </c>
      <c r="I22" s="171">
        <f>リスト!CM15</f>
        <v>0</v>
      </c>
      <c r="J22" s="171">
        <f>SUM(リスト!AO7:AP7)</f>
        <v>0</v>
      </c>
      <c r="K22" s="172">
        <f>SUM(リスト!AO9:AP9)</f>
        <v>0</v>
      </c>
      <c r="L22" s="133"/>
      <c r="N22" s="202"/>
      <c r="O22" s="119" t="s">
        <v>193</v>
      </c>
      <c r="P22" s="102">
        <f>リスト!AO7</f>
        <v>0</v>
      </c>
      <c r="Q22" s="98">
        <v>300</v>
      </c>
      <c r="R22" s="99">
        <f t="shared" si="0"/>
        <v>0</v>
      </c>
      <c r="S22" s="102">
        <f>リスト!AP7</f>
        <v>0</v>
      </c>
      <c r="T22" s="98">
        <v>500</v>
      </c>
      <c r="U22" s="99">
        <f t="shared" si="0"/>
        <v>0</v>
      </c>
      <c r="V22" s="113">
        <f t="shared" si="1"/>
        <v>0</v>
      </c>
    </row>
    <row r="23" spans="2:24" ht="25.5" customHeight="1">
      <c r="B23" s="128"/>
      <c r="C23" s="213" t="s">
        <v>7</v>
      </c>
      <c r="D23" s="170" t="s">
        <v>1</v>
      </c>
      <c r="E23" s="212">
        <f>リスト!BX8</f>
        <v>0</v>
      </c>
      <c r="F23" s="212"/>
      <c r="G23" s="212"/>
      <c r="H23" s="172" t="str">
        <f>IF(リスト!CV26=0,"-",リスト!CV26)</f>
        <v>-</v>
      </c>
      <c r="I23" s="171">
        <f>リスト!CH24</f>
        <v>0</v>
      </c>
      <c r="J23" s="171">
        <f>リスト!CZ57</f>
        <v>0</v>
      </c>
      <c r="K23" s="172">
        <f>J23*500</f>
        <v>0</v>
      </c>
      <c r="L23" s="133"/>
      <c r="N23" s="208" t="s">
        <v>7</v>
      </c>
      <c r="O23" s="120" t="s">
        <v>192</v>
      </c>
      <c r="P23" s="122">
        <v>0</v>
      </c>
      <c r="Q23" s="122">
        <v>0</v>
      </c>
      <c r="R23" s="123">
        <f>P23*Q23</f>
        <v>0</v>
      </c>
      <c r="S23" s="105">
        <f>リスト!CZ57</f>
        <v>0</v>
      </c>
      <c r="T23" s="103">
        <v>500</v>
      </c>
      <c r="U23" s="104">
        <f t="shared" si="0"/>
        <v>0</v>
      </c>
      <c r="V23" s="114">
        <f t="shared" si="1"/>
        <v>0</v>
      </c>
    </row>
    <row r="24" spans="2:24" ht="25.5" customHeight="1" thickBot="1">
      <c r="B24" s="128"/>
      <c r="C24" s="213"/>
      <c r="D24" s="170" t="s">
        <v>2</v>
      </c>
      <c r="E24" s="212">
        <f>リスト!BZ8</f>
        <v>0</v>
      </c>
      <c r="F24" s="212"/>
      <c r="G24" s="212"/>
      <c r="H24" s="172" t="str">
        <f>IF(リスト!CV27=0,"-",リスト!CV27)</f>
        <v>-</v>
      </c>
      <c r="I24" s="171">
        <f>リスト!CM24</f>
        <v>0</v>
      </c>
      <c r="J24" s="171">
        <f>リスト!CZ58</f>
        <v>0</v>
      </c>
      <c r="K24" s="172">
        <f>J24*500</f>
        <v>0</v>
      </c>
      <c r="L24" s="133"/>
      <c r="N24" s="202"/>
      <c r="O24" s="119" t="s">
        <v>193</v>
      </c>
      <c r="P24" s="125">
        <v>0</v>
      </c>
      <c r="Q24" s="125">
        <v>0</v>
      </c>
      <c r="R24" s="124">
        <f t="shared" ref="R24:R25" si="2">P24*Q24</f>
        <v>0</v>
      </c>
      <c r="S24" s="102">
        <f>リスト!CZ58</f>
        <v>0</v>
      </c>
      <c r="T24" s="98">
        <v>500</v>
      </c>
      <c r="U24" s="99">
        <f t="shared" si="0"/>
        <v>0</v>
      </c>
      <c r="V24" s="113">
        <f t="shared" si="1"/>
        <v>0</v>
      </c>
    </row>
    <row r="25" spans="2:24" ht="25.5" customHeight="1" thickBot="1">
      <c r="B25" s="128"/>
      <c r="C25" s="207" t="s">
        <v>19</v>
      </c>
      <c r="D25" s="207"/>
      <c r="E25" s="217" t="s">
        <v>0</v>
      </c>
      <c r="F25" s="217"/>
      <c r="G25" s="217"/>
      <c r="H25" s="173" t="s">
        <v>0</v>
      </c>
      <c r="I25" s="173" t="s">
        <v>0</v>
      </c>
      <c r="J25" s="174">
        <f>リスト!AJ7</f>
        <v>0</v>
      </c>
      <c r="K25" s="172">
        <f>J25*500</f>
        <v>0</v>
      </c>
      <c r="L25" s="133"/>
      <c r="N25" s="109" t="s">
        <v>190</v>
      </c>
      <c r="O25" s="121"/>
      <c r="P25" s="126">
        <v>0</v>
      </c>
      <c r="Q25" s="126">
        <v>0</v>
      </c>
      <c r="R25" s="127">
        <f t="shared" si="2"/>
        <v>0</v>
      </c>
      <c r="S25" s="108">
        <f>リスト!AJ7</f>
        <v>0</v>
      </c>
      <c r="T25" s="106">
        <v>500</v>
      </c>
      <c r="U25" s="107">
        <f t="shared" si="0"/>
        <v>0</v>
      </c>
      <c r="V25" s="115">
        <f t="shared" si="1"/>
        <v>0</v>
      </c>
    </row>
    <row r="26" spans="2:24" ht="25.5" customHeight="1">
      <c r="B26" s="128"/>
      <c r="C26" s="207" t="s">
        <v>20</v>
      </c>
      <c r="D26" s="207"/>
      <c r="E26" s="218">
        <f>SUM(E17:G24)</f>
        <v>0</v>
      </c>
      <c r="F26" s="219"/>
      <c r="G26" s="220"/>
      <c r="H26" s="171">
        <f>SUM(H17:H24)</f>
        <v>0</v>
      </c>
      <c r="I26" s="171">
        <f>SUM(I17:I24)</f>
        <v>0</v>
      </c>
      <c r="J26" s="171">
        <f>SUM(J17:J25)</f>
        <v>0</v>
      </c>
      <c r="K26" s="172">
        <f>SUM(K17:K25)</f>
        <v>0</v>
      </c>
      <c r="L26" s="133"/>
    </row>
    <row r="27" spans="2:24" ht="15.4" customHeight="1">
      <c r="B27" s="128"/>
      <c r="C27" s="23"/>
      <c r="D27" s="23"/>
      <c r="E27" s="23"/>
      <c r="F27" s="23"/>
      <c r="G27" s="23"/>
      <c r="H27" s="23"/>
      <c r="I27" s="23"/>
      <c r="J27" s="23"/>
      <c r="K27" s="23"/>
      <c r="L27" s="129"/>
    </row>
    <row r="28" spans="2:24" ht="15.4" customHeight="1">
      <c r="B28" s="128"/>
      <c r="C28" s="23"/>
      <c r="D28" s="23"/>
      <c r="E28" s="23"/>
      <c r="F28" s="23"/>
      <c r="G28" s="23"/>
      <c r="H28" s="23"/>
      <c r="I28" s="23"/>
      <c r="J28" s="23"/>
      <c r="K28" s="23"/>
      <c r="L28" s="129"/>
    </row>
    <row r="29" spans="2:24" ht="30" customHeight="1">
      <c r="B29" s="128"/>
      <c r="C29" s="198" t="s">
        <v>21</v>
      </c>
      <c r="D29" s="221" t="s">
        <v>22</v>
      </c>
      <c r="E29" s="222"/>
      <c r="F29" s="204" t="str">
        <f>IF(基本入力!I21="","",基本入力!I21)</f>
        <v/>
      </c>
      <c r="G29" s="205"/>
      <c r="H29" s="205"/>
      <c r="I29" s="205"/>
      <c r="J29" s="205"/>
      <c r="K29" s="206"/>
      <c r="L29" s="134"/>
    </row>
    <row r="30" spans="2:24" ht="30" customHeight="1">
      <c r="B30" s="128"/>
      <c r="C30" s="199"/>
      <c r="D30" s="211" t="s">
        <v>214</v>
      </c>
      <c r="E30" s="203"/>
      <c r="F30" s="177" t="s">
        <v>23</v>
      </c>
      <c r="G30" s="175" t="str">
        <f>IF(基本入力!I23="","",基本入力!I23)</f>
        <v/>
      </c>
      <c r="H30" s="216" t="str">
        <f>IF(基本入力!O23="","",基本入力!O23)</f>
        <v/>
      </c>
      <c r="I30" s="216"/>
      <c r="J30" s="216"/>
      <c r="K30" s="216"/>
      <c r="L30" s="135"/>
    </row>
    <row r="31" spans="2:24" ht="30" customHeight="1">
      <c r="B31" s="128"/>
      <c r="C31" s="199"/>
      <c r="D31" s="195" t="s">
        <v>215</v>
      </c>
      <c r="E31" s="203"/>
      <c r="F31" s="197" t="str">
        <f>IF(基本入力!I25="","",基本入力!I25)</f>
        <v/>
      </c>
      <c r="G31" s="197"/>
      <c r="H31" s="197"/>
      <c r="I31" s="197"/>
      <c r="J31" s="197"/>
      <c r="K31" s="197"/>
      <c r="L31" s="136"/>
    </row>
    <row r="32" spans="2:24" ht="30" customHeight="1">
      <c r="B32" s="128"/>
      <c r="C32" s="200"/>
      <c r="D32" s="195" t="s">
        <v>168</v>
      </c>
      <c r="E32" s="196"/>
      <c r="F32" s="197" t="str">
        <f>IF(基本入力!I27="","",基本入力!I27)</f>
        <v/>
      </c>
      <c r="G32" s="197"/>
      <c r="H32" s="197"/>
      <c r="I32" s="197"/>
      <c r="J32" s="197"/>
      <c r="K32" s="197"/>
      <c r="L32" s="136"/>
    </row>
    <row r="33" spans="2:12" ht="23.45" customHeight="1">
      <c r="B33" s="128"/>
      <c r="C33" s="76"/>
      <c r="D33" s="77"/>
      <c r="E33" s="77"/>
      <c r="F33" s="78"/>
      <c r="G33" s="78"/>
      <c r="H33" s="78"/>
      <c r="I33" s="78"/>
      <c r="J33" s="78"/>
      <c r="K33" s="78"/>
      <c r="L33" s="137"/>
    </row>
    <row r="34" spans="2:12" ht="23.45" customHeight="1">
      <c r="B34" s="128"/>
      <c r="C34" s="76"/>
      <c r="D34" s="77"/>
      <c r="E34" s="77"/>
      <c r="F34" s="78"/>
      <c r="G34" s="78"/>
      <c r="H34" s="78"/>
      <c r="I34" s="78"/>
      <c r="J34" s="78"/>
      <c r="K34" s="78"/>
      <c r="L34" s="137"/>
    </row>
    <row r="35" spans="2:12" ht="15.4" customHeight="1">
      <c r="B35" s="128"/>
      <c r="L35" s="128"/>
    </row>
    <row r="36" spans="2:12" ht="15.4" customHeight="1">
      <c r="B36" s="128"/>
      <c r="C36" s="79" t="s">
        <v>10</v>
      </c>
      <c r="L36" s="128"/>
    </row>
    <row r="37" spans="2:12" ht="15.4" customHeight="1">
      <c r="B37" s="128"/>
      <c r="C37" s="79" t="s">
        <v>11</v>
      </c>
      <c r="L37" s="128"/>
    </row>
    <row r="38" spans="2:12" ht="15.4" customHeight="1">
      <c r="B38" s="128"/>
      <c r="C38" s="79" t="s">
        <v>12</v>
      </c>
      <c r="L38" s="128"/>
    </row>
    <row r="39" spans="2:12" ht="15.4" customHeight="1">
      <c r="B39" s="128"/>
      <c r="L39" s="128"/>
    </row>
    <row r="40" spans="2:12" ht="8.4499999999999993" customHeight="1">
      <c r="B40" s="128"/>
      <c r="C40" s="128"/>
      <c r="D40" s="128"/>
      <c r="E40" s="128"/>
      <c r="F40" s="128"/>
      <c r="G40" s="128"/>
      <c r="H40" s="128"/>
      <c r="I40" s="128"/>
      <c r="J40" s="128"/>
      <c r="K40" s="128"/>
      <c r="L40" s="128"/>
    </row>
  </sheetData>
  <sheetProtection algorithmName="SHA-512" hashValue="oE31Oq5gFjvXy4RdIXd1T/BizzUOZ9xQcuUd5mH9Q4ohGgAMQX6hozCg90pVdNuIrSBv1oReWCMEcLehsfVUww==" saltValue="kRv60/gVdg/VmAFAE3eXvg==" spinCount="100000" sheet="1" objects="1" scenarios="1"/>
  <mergeCells count="38">
    <mergeCell ref="C15:D16"/>
    <mergeCell ref="C26:D26"/>
    <mergeCell ref="E26:G26"/>
    <mergeCell ref="K15:K16"/>
    <mergeCell ref="D29:E29"/>
    <mergeCell ref="I13:K13"/>
    <mergeCell ref="E15:G16"/>
    <mergeCell ref="I15:J15"/>
    <mergeCell ref="H15:H16"/>
    <mergeCell ref="H30:K30"/>
    <mergeCell ref="E25:G25"/>
    <mergeCell ref="C11:K11"/>
    <mergeCell ref="C9:C10"/>
    <mergeCell ref="D30:E30"/>
    <mergeCell ref="E24:G24"/>
    <mergeCell ref="C23:C24"/>
    <mergeCell ref="E23:G23"/>
    <mergeCell ref="E22:G22"/>
    <mergeCell ref="C21:C22"/>
    <mergeCell ref="E21:G21"/>
    <mergeCell ref="E20:G20"/>
    <mergeCell ref="C19:C20"/>
    <mergeCell ref="E19:G19"/>
    <mergeCell ref="E18:G18"/>
    <mergeCell ref="C17:C18"/>
    <mergeCell ref="E17:G17"/>
    <mergeCell ref="D13:G13"/>
    <mergeCell ref="D32:E32"/>
    <mergeCell ref="F32:K32"/>
    <mergeCell ref="C29:C32"/>
    <mergeCell ref="N17:N18"/>
    <mergeCell ref="D31:E31"/>
    <mergeCell ref="F31:K31"/>
    <mergeCell ref="F29:K29"/>
    <mergeCell ref="C25:D25"/>
    <mergeCell ref="N19:N20"/>
    <mergeCell ref="N21:N22"/>
    <mergeCell ref="N23:N24"/>
  </mergeCells>
  <phoneticPr fontId="1"/>
  <printOptions horizontalCentered="1"/>
  <pageMargins left="0.19685039370078741" right="0" top="0.86614173228346458" bottom="0" header="0" footer="0"/>
  <pageSetup paperSize="9"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1:DN200"/>
  <sheetViews>
    <sheetView showGridLines="0" topLeftCell="A7" zoomScaleNormal="100" workbookViewId="0">
      <selection activeCell="M27" sqref="M27:S27"/>
    </sheetView>
  </sheetViews>
  <sheetFormatPr defaultColWidth="7.09765625" defaultRowHeight="11.25"/>
  <cols>
    <col min="1" max="1" width="1.69921875" customWidth="1"/>
    <col min="2" max="2" width="1.19921875" customWidth="1"/>
    <col min="3" max="53" width="1" style="23" customWidth="1"/>
    <col min="54" max="55" width="1.19921875" style="23" customWidth="1"/>
    <col min="56" max="57" width="1" style="23" customWidth="1"/>
    <col min="58" max="59" width="1.296875" style="23" customWidth="1"/>
    <col min="60" max="81" width="1" style="23" customWidth="1"/>
    <col min="82" max="82" width="1.19921875" style="139" customWidth="1"/>
    <col min="83" max="118" width="1" style="23" customWidth="1"/>
  </cols>
  <sheetData>
    <row r="11" spans="2:81">
      <c r="S11" s="38"/>
    </row>
    <row r="12" spans="2:81" ht="8.4499999999999993" customHeight="1">
      <c r="B12" s="128"/>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row>
    <row r="13" spans="2:81" ht="20.25" customHeight="1">
      <c r="B13" s="128"/>
      <c r="C13" s="269" t="s">
        <v>69</v>
      </c>
      <c r="D13" s="269"/>
      <c r="E13" s="269"/>
      <c r="F13" s="269"/>
      <c r="G13" s="269"/>
      <c r="H13" s="269"/>
      <c r="I13" s="269"/>
      <c r="J13" s="269"/>
      <c r="K13" s="269"/>
      <c r="L13" s="269"/>
      <c r="M13" s="269"/>
      <c r="N13" s="269"/>
      <c r="O13" s="269"/>
      <c r="P13" s="269"/>
      <c r="Q13" s="269"/>
      <c r="R13" s="269"/>
      <c r="BX13" s="228" t="s">
        <v>79</v>
      </c>
      <c r="BY13" s="228"/>
      <c r="BZ13" s="228"/>
      <c r="CA13" s="228"/>
      <c r="CB13" s="228"/>
      <c r="CC13" s="142"/>
    </row>
    <row r="14" spans="2:81" ht="21.75" customHeight="1">
      <c r="B14" s="128"/>
      <c r="C14" s="269"/>
      <c r="D14" s="269"/>
      <c r="E14" s="269"/>
      <c r="F14" s="269"/>
      <c r="G14" s="269"/>
      <c r="H14" s="269"/>
      <c r="I14" s="269"/>
      <c r="J14" s="269"/>
      <c r="K14" s="269"/>
      <c r="L14" s="269"/>
      <c r="M14" s="269"/>
      <c r="N14" s="269"/>
      <c r="O14" s="269"/>
      <c r="P14" s="269"/>
      <c r="Q14" s="269"/>
      <c r="R14" s="269"/>
      <c r="CC14" s="129"/>
    </row>
    <row r="15" spans="2:81" ht="21" customHeight="1">
      <c r="B15" s="128"/>
      <c r="C15" s="229" t="str">
        <f>CONCATENATE(リスト!C2,リスト!D2,リスト!E2,リスト!F3)</f>
        <v>第５０回広島県民スポーツ大会　陸上競技参加者名簿</v>
      </c>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29"/>
      <c r="BS15" s="229"/>
      <c r="BT15" s="229"/>
      <c r="BU15" s="229"/>
      <c r="BV15" s="229"/>
      <c r="BW15" s="229"/>
      <c r="BX15" s="229"/>
      <c r="BY15" s="229"/>
      <c r="BZ15" s="229"/>
      <c r="CA15" s="229"/>
      <c r="CB15" s="229"/>
      <c r="CC15" s="143"/>
    </row>
    <row r="16" spans="2:81" ht="10.5" customHeight="1">
      <c r="B16" s="128"/>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143"/>
    </row>
    <row r="17" spans="2:83" ht="24.6" customHeight="1">
      <c r="B17" s="128"/>
      <c r="C17" s="286" t="s">
        <v>90</v>
      </c>
      <c r="D17" s="286"/>
      <c r="E17" s="286"/>
      <c r="F17" s="286"/>
      <c r="G17" s="286"/>
      <c r="H17" s="286"/>
      <c r="I17" s="286"/>
      <c r="J17" s="286"/>
      <c r="K17" s="286"/>
      <c r="L17" s="286"/>
      <c r="M17" s="286"/>
      <c r="N17" s="286"/>
      <c r="O17" s="67"/>
      <c r="P17" s="270" t="str">
        <f>IF(基本入力!$I$13="","",基本入力!$I$13)</f>
        <v/>
      </c>
      <c r="Q17" s="270"/>
      <c r="R17" s="270"/>
      <c r="S17" s="270"/>
      <c r="T17" s="270"/>
      <c r="U17" s="270"/>
      <c r="V17" s="270"/>
      <c r="W17" s="270"/>
      <c r="X17" s="270"/>
      <c r="Y17" s="270"/>
      <c r="Z17" s="270"/>
      <c r="AA17" s="270"/>
      <c r="AB17" s="270"/>
      <c r="AC17" s="270"/>
      <c r="AD17" s="270"/>
      <c r="AE17" s="270"/>
      <c r="AF17" s="270"/>
      <c r="AG17" s="270"/>
      <c r="AH17" s="270"/>
      <c r="AI17" s="270"/>
      <c r="AJ17" s="270"/>
      <c r="AK17" s="270"/>
      <c r="AM17" s="37" t="s">
        <v>34</v>
      </c>
      <c r="AN17" s="271" t="str">
        <f>IF(基本入力!$I$9="","",基本入力!$I$9)</f>
        <v/>
      </c>
      <c r="AO17" s="271"/>
      <c r="AP17" s="271"/>
      <c r="AQ17" s="271"/>
      <c r="AR17" s="271"/>
      <c r="AS17" s="271"/>
      <c r="AT17" s="271"/>
      <c r="AU17" s="271"/>
      <c r="AV17" s="37" t="s">
        <v>36</v>
      </c>
      <c r="AX17" s="67" t="s">
        <v>91</v>
      </c>
      <c r="AY17" s="67"/>
      <c r="AZ17" s="67"/>
      <c r="BA17" s="67"/>
      <c r="BB17" s="67"/>
      <c r="BC17" s="67"/>
      <c r="BD17" s="67"/>
      <c r="BE17" s="67"/>
      <c r="BF17" s="67"/>
      <c r="BG17" s="67"/>
      <c r="BH17" s="67"/>
      <c r="BI17" s="67"/>
      <c r="BJ17" s="345" t="str">
        <f>IF(基本入力!$I$21="","",基本入力!$I$21)</f>
        <v/>
      </c>
      <c r="BK17" s="346"/>
      <c r="BL17" s="346"/>
      <c r="BM17" s="346"/>
      <c r="BN17" s="346"/>
      <c r="BO17" s="346"/>
      <c r="BP17" s="346"/>
      <c r="BQ17" s="346"/>
      <c r="BR17" s="346"/>
      <c r="BS17" s="346"/>
      <c r="BT17" s="346"/>
      <c r="BU17" s="346"/>
      <c r="BV17" s="346"/>
      <c r="BW17" s="346"/>
      <c r="BX17" s="346"/>
      <c r="BY17" s="346"/>
      <c r="BZ17" s="346"/>
      <c r="CA17" s="346"/>
      <c r="CB17" s="346"/>
      <c r="CC17" s="144"/>
    </row>
    <row r="18" spans="2:83" ht="24.6" customHeight="1">
      <c r="B18" s="128"/>
      <c r="C18" s="286" t="s">
        <v>244</v>
      </c>
      <c r="D18" s="286"/>
      <c r="E18" s="286"/>
      <c r="F18" s="286"/>
      <c r="G18" s="286"/>
      <c r="H18" s="286"/>
      <c r="I18" s="286"/>
      <c r="J18" s="286"/>
      <c r="K18" s="286"/>
      <c r="L18" s="286"/>
      <c r="M18" s="286"/>
      <c r="N18" s="286"/>
      <c r="O18" s="67"/>
      <c r="P18" s="318" t="s">
        <v>35</v>
      </c>
      <c r="Q18" s="318"/>
      <c r="R18" s="344" t="str">
        <f>IF(基本入力!$I$23="","",基本入力!$I$23)</f>
        <v/>
      </c>
      <c r="S18" s="344"/>
      <c r="T18" s="344"/>
      <c r="U18" s="344"/>
      <c r="V18" s="344"/>
      <c r="W18" s="344"/>
      <c r="X18" s="344"/>
      <c r="Y18" s="162"/>
      <c r="Z18" s="349" t="str">
        <f>IF(基本入力!$O$23="","",基本入力!$O$23)</f>
        <v/>
      </c>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165"/>
      <c r="BH18" s="274" t="s">
        <v>246</v>
      </c>
      <c r="BI18" s="275"/>
      <c r="BJ18" s="275"/>
      <c r="BK18" s="275"/>
      <c r="BL18" s="275"/>
      <c r="BM18" s="275"/>
      <c r="BN18" s="167"/>
      <c r="BO18" s="276" t="str">
        <f>IF(基本入力!$I$25="","",基本入力!$I$25)</f>
        <v/>
      </c>
      <c r="BP18" s="276"/>
      <c r="BQ18" s="276"/>
      <c r="BR18" s="276"/>
      <c r="BS18" s="276"/>
      <c r="BT18" s="276"/>
      <c r="BU18" s="276"/>
      <c r="BV18" s="276"/>
      <c r="BW18" s="276"/>
      <c r="BX18" s="276"/>
      <c r="BY18" s="276"/>
      <c r="BZ18" s="276"/>
      <c r="CA18" s="276"/>
      <c r="CB18" s="276"/>
      <c r="CC18" s="145"/>
      <c r="CD18" s="140" t="str">
        <f>$P$17</f>
        <v/>
      </c>
    </row>
    <row r="19" spans="2:83" ht="24.6" customHeight="1">
      <c r="B19" s="128"/>
      <c r="C19" s="67"/>
      <c r="D19" s="67"/>
      <c r="E19" s="67"/>
      <c r="F19" s="67"/>
      <c r="G19" s="67"/>
      <c r="H19" s="67"/>
      <c r="I19" s="67"/>
      <c r="J19" s="67"/>
      <c r="K19" s="67"/>
      <c r="L19" s="67"/>
      <c r="M19" s="67"/>
      <c r="N19" s="67"/>
      <c r="O19" s="67"/>
      <c r="P19" s="160"/>
      <c r="Q19" s="160"/>
      <c r="R19" s="161"/>
      <c r="S19" s="161"/>
      <c r="T19" s="161"/>
      <c r="U19" s="162"/>
      <c r="V19" s="162"/>
      <c r="W19" s="163"/>
      <c r="X19" s="163"/>
      <c r="Y19" s="163"/>
      <c r="Z19" s="163"/>
      <c r="AA19" s="164"/>
      <c r="AB19" s="164"/>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275" t="s">
        <v>248</v>
      </c>
      <c r="BI19" s="275"/>
      <c r="BJ19" s="275"/>
      <c r="BK19" s="275"/>
      <c r="BL19" s="275"/>
      <c r="BM19" s="275"/>
      <c r="BN19" s="166"/>
      <c r="BO19" s="277" t="str">
        <f>IF(基本入力!$I$27="","",基本入力!$I$27)</f>
        <v/>
      </c>
      <c r="BP19" s="277"/>
      <c r="BQ19" s="277"/>
      <c r="BR19" s="277"/>
      <c r="BS19" s="277"/>
      <c r="BT19" s="277"/>
      <c r="BU19" s="277"/>
      <c r="BV19" s="277"/>
      <c r="BW19" s="277"/>
      <c r="BX19" s="277"/>
      <c r="BY19" s="277"/>
      <c r="BZ19" s="277"/>
      <c r="CA19" s="277"/>
      <c r="CB19" s="277"/>
      <c r="CC19" s="145"/>
      <c r="CD19" s="140" t="str">
        <f>PHONETIC(P17)</f>
        <v/>
      </c>
    </row>
    <row r="20" spans="2:83" ht="15.4" customHeight="1">
      <c r="B20" s="128"/>
      <c r="C20" s="24"/>
      <c r="D20" s="24"/>
      <c r="E20" s="24"/>
      <c r="F20" s="24"/>
      <c r="G20" s="24"/>
      <c r="H20" s="24"/>
      <c r="I20" s="24"/>
      <c r="J20" s="24"/>
      <c r="K20" s="24"/>
      <c r="L20" s="24"/>
      <c r="M20" s="24"/>
      <c r="N20" s="24"/>
      <c r="O20" s="24"/>
      <c r="P20" s="24"/>
      <c r="Q20" s="24"/>
      <c r="R20" s="24"/>
      <c r="S20" s="24"/>
      <c r="T20" s="24"/>
      <c r="U20" s="24"/>
      <c r="V20" s="24"/>
      <c r="W20" s="24"/>
      <c r="X20" s="24"/>
      <c r="Z20" s="24"/>
      <c r="AA20" s="24"/>
      <c r="AB20" s="24"/>
      <c r="AC20" s="24"/>
      <c r="AD20" s="24"/>
      <c r="AE20" s="24"/>
      <c r="AF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143"/>
      <c r="CD20" s="140" t="str">
        <f>$AN$17</f>
        <v/>
      </c>
    </row>
    <row r="21" spans="2:83" ht="15.4" customHeight="1">
      <c r="B21" s="128"/>
      <c r="C21" s="26" t="s">
        <v>34</v>
      </c>
      <c r="D21" s="334"/>
      <c r="E21" s="334"/>
      <c r="F21" s="334"/>
      <c r="G21" s="26" t="s">
        <v>36</v>
      </c>
      <c r="H21" s="27"/>
      <c r="I21" s="27"/>
      <c r="J21" s="27" t="s">
        <v>39</v>
      </c>
      <c r="K21" s="26"/>
      <c r="L21" s="26"/>
      <c r="M21" s="26"/>
      <c r="N21" s="26"/>
      <c r="O21" s="26"/>
      <c r="P21" s="26"/>
      <c r="Q21" s="26"/>
      <c r="R21" s="26"/>
      <c r="S21" s="26"/>
      <c r="T21" s="26"/>
      <c r="U21" s="26"/>
      <c r="V21" s="26"/>
      <c r="W21" s="26"/>
      <c r="X21" s="26"/>
      <c r="Y21" s="25" t="s">
        <v>37</v>
      </c>
      <c r="Z21" s="26"/>
      <c r="AA21" s="26"/>
      <c r="AB21" s="26"/>
      <c r="AC21" s="26"/>
      <c r="AD21" s="26"/>
      <c r="AE21" s="26"/>
      <c r="AF21" s="26"/>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319" t="s">
        <v>201</v>
      </c>
      <c r="BP21" s="319"/>
      <c r="BQ21" s="319"/>
      <c r="BR21" s="319"/>
      <c r="BS21" s="319"/>
      <c r="BT21" s="319"/>
      <c r="BU21" s="319"/>
      <c r="BV21" s="319"/>
      <c r="BW21" s="319"/>
      <c r="BX21" s="319"/>
      <c r="BY21" s="319"/>
      <c r="BZ21" s="24"/>
      <c r="CA21" s="24"/>
      <c r="CB21" s="24"/>
      <c r="CC21" s="143"/>
      <c r="CD21" s="139" t="str">
        <f>ASC(CD19)</f>
        <v/>
      </c>
    </row>
    <row r="22" spans="2:83" ht="15.4" customHeight="1">
      <c r="B22" s="128"/>
      <c r="C22" s="26" t="s">
        <v>34</v>
      </c>
      <c r="D22" s="335"/>
      <c r="E22" s="335"/>
      <c r="F22" s="335"/>
      <c r="G22" s="26" t="s">
        <v>38</v>
      </c>
      <c r="H22" s="26"/>
      <c r="I22" s="26"/>
      <c r="J22" s="27" t="s">
        <v>40</v>
      </c>
      <c r="K22" s="26"/>
      <c r="L22" s="26"/>
      <c r="M22" s="26"/>
      <c r="N22" s="26"/>
      <c r="O22" s="26"/>
      <c r="P22" s="26"/>
      <c r="Q22" s="26"/>
      <c r="R22" s="26"/>
      <c r="S22" s="26"/>
      <c r="T22" s="26"/>
      <c r="U22" s="26"/>
      <c r="V22" s="26"/>
      <c r="W22" s="26"/>
      <c r="X22" s="26"/>
      <c r="Y22" s="28" t="s">
        <v>219</v>
      </c>
      <c r="Z22" s="26"/>
      <c r="AA22" s="151"/>
      <c r="AB22" s="151"/>
      <c r="AC22" s="151"/>
      <c r="AD22" s="151"/>
      <c r="AE22" s="151"/>
      <c r="AF22" s="151"/>
      <c r="AG22" s="152"/>
      <c r="AH22" s="153"/>
      <c r="AI22" s="153"/>
      <c r="AJ22" s="153"/>
      <c r="AK22" s="153"/>
      <c r="AL22" s="153"/>
      <c r="AM22" s="153"/>
      <c r="AN22" s="153"/>
      <c r="AO22" s="153"/>
      <c r="AP22" s="153"/>
      <c r="AQ22" s="153"/>
      <c r="AR22" s="153"/>
      <c r="AS22" s="153"/>
      <c r="AT22" s="153"/>
      <c r="AU22" s="24"/>
      <c r="AV22" s="24"/>
      <c r="AW22" s="24"/>
      <c r="AX22" s="24"/>
      <c r="AY22" s="24"/>
      <c r="AZ22" s="24"/>
      <c r="BA22" s="24"/>
      <c r="BB22" s="24"/>
      <c r="BC22" s="24"/>
      <c r="BD22" s="24"/>
      <c r="BE22" s="24"/>
      <c r="BF22" s="24"/>
      <c r="BG22" s="24"/>
      <c r="BH22" s="24"/>
      <c r="BI22" s="24"/>
      <c r="BJ22" s="24"/>
      <c r="BK22" s="24"/>
      <c r="BL22" s="24"/>
      <c r="BM22" s="24"/>
      <c r="BN22" s="24"/>
      <c r="BO22" s="320">
        <f>IF(基本入力!I17="","",基本入力!I17)</f>
        <v>1000</v>
      </c>
      <c r="BP22" s="320"/>
      <c r="BQ22" s="320"/>
      <c r="BR22" s="320"/>
      <c r="BS22" s="320"/>
      <c r="BT22" s="320"/>
      <c r="BU22" s="320"/>
      <c r="BV22" s="320"/>
      <c r="BW22" s="320"/>
      <c r="BX22" s="320"/>
      <c r="BY22" s="320"/>
      <c r="BZ22" s="24"/>
      <c r="CA22" s="24"/>
      <c r="CB22" s="24"/>
      <c r="CC22" s="143"/>
    </row>
    <row r="23" spans="2:83">
      <c r="B23" s="128"/>
      <c r="CC23" s="129"/>
    </row>
    <row r="24" spans="2:83" ht="15" customHeight="1">
      <c r="B24" s="128"/>
      <c r="C24" s="232" t="s">
        <v>85</v>
      </c>
      <c r="D24" s="233"/>
      <c r="E24" s="233"/>
      <c r="F24" s="234"/>
      <c r="G24" s="232" t="s">
        <v>195</v>
      </c>
      <c r="H24" s="233"/>
      <c r="I24" s="233"/>
      <c r="J24" s="233"/>
      <c r="K24" s="233"/>
      <c r="L24" s="234"/>
      <c r="M24" s="304" t="s">
        <v>127</v>
      </c>
      <c r="N24" s="305"/>
      <c r="O24" s="305"/>
      <c r="P24" s="305"/>
      <c r="Q24" s="305"/>
      <c r="R24" s="305"/>
      <c r="S24" s="305"/>
      <c r="T24" s="305"/>
      <c r="U24" s="305"/>
      <c r="V24" s="305"/>
      <c r="W24" s="305"/>
      <c r="X24" s="305"/>
      <c r="Y24" s="305"/>
      <c r="Z24" s="306"/>
      <c r="AA24" s="304" t="s">
        <v>53</v>
      </c>
      <c r="AB24" s="305"/>
      <c r="AC24" s="305"/>
      <c r="AD24" s="305"/>
      <c r="AE24" s="305"/>
      <c r="AF24" s="305"/>
      <c r="AG24" s="305"/>
      <c r="AH24" s="305"/>
      <c r="AI24" s="305"/>
      <c r="AJ24" s="305"/>
      <c r="AK24" s="305"/>
      <c r="AL24" s="305"/>
      <c r="AM24" s="305"/>
      <c r="AN24" s="305"/>
      <c r="AO24" s="232" t="s">
        <v>123</v>
      </c>
      <c r="AP24" s="233"/>
      <c r="AQ24" s="233"/>
      <c r="AR24" s="233"/>
      <c r="AS24" s="233"/>
      <c r="AT24" s="233"/>
      <c r="AU24" s="233"/>
      <c r="AV24" s="233"/>
      <c r="AW24" s="234"/>
      <c r="AX24" s="307" t="s">
        <v>31</v>
      </c>
      <c r="AY24" s="307"/>
      <c r="AZ24" s="307"/>
      <c r="BA24" s="307"/>
      <c r="BB24" s="308" t="s">
        <v>121</v>
      </c>
      <c r="BC24" s="308"/>
      <c r="BD24" s="308"/>
      <c r="BE24" s="308"/>
      <c r="BF24" s="308"/>
      <c r="BG24" s="308"/>
      <c r="BH24" s="301" t="s">
        <v>124</v>
      </c>
      <c r="BI24" s="301"/>
      <c r="BJ24" s="301"/>
      <c r="BK24" s="301"/>
      <c r="BL24" s="301"/>
      <c r="BM24" s="301"/>
      <c r="BN24" s="301"/>
      <c r="BO24" s="232" t="s">
        <v>232</v>
      </c>
      <c r="BP24" s="233"/>
      <c r="BQ24" s="233"/>
      <c r="BR24" s="233"/>
      <c r="BS24" s="233"/>
      <c r="BT24" s="233"/>
      <c r="BU24" s="234"/>
      <c r="BV24" s="311" t="s">
        <v>216</v>
      </c>
      <c r="BW24" s="312"/>
      <c r="BX24" s="312"/>
      <c r="BY24" s="312"/>
      <c r="BZ24" s="312"/>
      <c r="CA24" s="312"/>
      <c r="CB24" s="313"/>
      <c r="CC24" s="146"/>
    </row>
    <row r="25" spans="2:83" ht="15" customHeight="1">
      <c r="B25" s="128"/>
      <c r="C25" s="235"/>
      <c r="D25" s="236"/>
      <c r="E25" s="236"/>
      <c r="F25" s="237"/>
      <c r="G25" s="235"/>
      <c r="H25" s="236"/>
      <c r="I25" s="236"/>
      <c r="J25" s="236"/>
      <c r="K25" s="236"/>
      <c r="L25" s="237"/>
      <c r="M25" s="303" t="s">
        <v>122</v>
      </c>
      <c r="N25" s="303"/>
      <c r="O25" s="303"/>
      <c r="P25" s="303"/>
      <c r="Q25" s="303"/>
      <c r="R25" s="303"/>
      <c r="S25" s="303"/>
      <c r="T25" s="303" t="s">
        <v>44</v>
      </c>
      <c r="U25" s="303"/>
      <c r="V25" s="303"/>
      <c r="W25" s="303"/>
      <c r="X25" s="303"/>
      <c r="Y25" s="303"/>
      <c r="Z25" s="303"/>
      <c r="AA25" s="303" t="s">
        <v>122</v>
      </c>
      <c r="AB25" s="303"/>
      <c r="AC25" s="303"/>
      <c r="AD25" s="303"/>
      <c r="AE25" s="303"/>
      <c r="AF25" s="303"/>
      <c r="AG25" s="303"/>
      <c r="AH25" s="303" t="s">
        <v>44</v>
      </c>
      <c r="AI25" s="303"/>
      <c r="AJ25" s="303"/>
      <c r="AK25" s="303"/>
      <c r="AL25" s="303"/>
      <c r="AM25" s="303"/>
      <c r="AN25" s="303"/>
      <c r="AO25" s="235"/>
      <c r="AP25" s="236"/>
      <c r="AQ25" s="236"/>
      <c r="AR25" s="236"/>
      <c r="AS25" s="236"/>
      <c r="AT25" s="236"/>
      <c r="AU25" s="236"/>
      <c r="AV25" s="236"/>
      <c r="AW25" s="237"/>
      <c r="AX25" s="307"/>
      <c r="AY25" s="307"/>
      <c r="AZ25" s="307"/>
      <c r="BA25" s="307"/>
      <c r="BB25" s="308"/>
      <c r="BC25" s="308"/>
      <c r="BD25" s="308"/>
      <c r="BE25" s="308"/>
      <c r="BF25" s="308"/>
      <c r="BG25" s="308"/>
      <c r="BH25" s="301"/>
      <c r="BI25" s="301"/>
      <c r="BJ25" s="301"/>
      <c r="BK25" s="301"/>
      <c r="BL25" s="301"/>
      <c r="BM25" s="301"/>
      <c r="BN25" s="301"/>
      <c r="BO25" s="235"/>
      <c r="BP25" s="236"/>
      <c r="BQ25" s="236"/>
      <c r="BR25" s="236"/>
      <c r="BS25" s="236"/>
      <c r="BT25" s="236"/>
      <c r="BU25" s="237"/>
      <c r="BV25" s="314"/>
      <c r="BW25" s="315"/>
      <c r="BX25" s="315"/>
      <c r="BY25" s="315"/>
      <c r="BZ25" s="315"/>
      <c r="CA25" s="315"/>
      <c r="CB25" s="316"/>
      <c r="CC25" s="146"/>
    </row>
    <row r="26" spans="2:83" ht="17.25" customHeight="1">
      <c r="B26" s="128"/>
      <c r="C26" s="309" t="s">
        <v>30</v>
      </c>
      <c r="D26" s="309"/>
      <c r="E26" s="310"/>
      <c r="F26" s="310"/>
      <c r="G26" s="288"/>
      <c r="H26" s="288"/>
      <c r="I26" s="288"/>
      <c r="J26" s="288"/>
      <c r="K26" s="288"/>
      <c r="L26" s="288"/>
      <c r="M26" s="289" t="s">
        <v>129</v>
      </c>
      <c r="N26" s="289"/>
      <c r="O26" s="289"/>
      <c r="P26" s="289"/>
      <c r="Q26" s="289"/>
      <c r="R26" s="289"/>
      <c r="S26" s="289"/>
      <c r="T26" s="289" t="s">
        <v>130</v>
      </c>
      <c r="U26" s="289"/>
      <c r="V26" s="289"/>
      <c r="W26" s="289"/>
      <c r="X26" s="289"/>
      <c r="Y26" s="289"/>
      <c r="Z26" s="289"/>
      <c r="AA26" s="290" t="str">
        <f>IF(M26="","",PHONETIC(M26))</f>
        <v>ヒロシマ</v>
      </c>
      <c r="AB26" s="290"/>
      <c r="AC26" s="290"/>
      <c r="AD26" s="290"/>
      <c r="AE26" s="290"/>
      <c r="AF26" s="290"/>
      <c r="AG26" s="290"/>
      <c r="AH26" s="290" t="str">
        <f>IF(T26="","",PHONETIC(T26))</f>
        <v>タロウ</v>
      </c>
      <c r="AI26" s="290"/>
      <c r="AJ26" s="290"/>
      <c r="AK26" s="290"/>
      <c r="AL26" s="290"/>
      <c r="AM26" s="290"/>
      <c r="AN26" s="290"/>
      <c r="AO26" s="291">
        <v>21338</v>
      </c>
      <c r="AP26" s="291"/>
      <c r="AQ26" s="291"/>
      <c r="AR26" s="291"/>
      <c r="AS26" s="291"/>
      <c r="AT26" s="291"/>
      <c r="AU26" s="291"/>
      <c r="AV26" s="291"/>
      <c r="AW26" s="291"/>
      <c r="AX26" s="302" t="s">
        <v>27</v>
      </c>
      <c r="AY26" s="302"/>
      <c r="AZ26" s="302"/>
      <c r="BA26" s="302"/>
      <c r="BB26" s="337">
        <v>6</v>
      </c>
      <c r="BC26" s="339"/>
      <c r="BD26" s="336" t="s">
        <v>231</v>
      </c>
      <c r="BE26" s="337"/>
      <c r="BF26" s="337"/>
      <c r="BG26" s="338"/>
      <c r="BH26" s="278">
        <v>100</v>
      </c>
      <c r="BI26" s="278"/>
      <c r="BJ26" s="278"/>
      <c r="BK26" s="278"/>
      <c r="BL26" s="278"/>
      <c r="BM26" s="278"/>
      <c r="BN26" s="278"/>
      <c r="BO26" s="279" t="s">
        <v>125</v>
      </c>
      <c r="BP26" s="280"/>
      <c r="BQ26" s="280"/>
      <c r="BR26" s="280"/>
      <c r="BS26" s="280"/>
      <c r="BT26" s="280"/>
      <c r="BU26" s="281"/>
      <c r="BV26" s="321" t="s">
        <v>128</v>
      </c>
      <c r="BW26" s="322"/>
      <c r="BX26" s="322"/>
      <c r="BY26" s="322"/>
      <c r="BZ26" s="322"/>
      <c r="CA26" s="322"/>
      <c r="CB26" s="323"/>
      <c r="CC26" s="147"/>
    </row>
    <row r="27" spans="2:83" ht="25.9" customHeight="1">
      <c r="B27" s="128"/>
      <c r="C27" s="268">
        <v>1</v>
      </c>
      <c r="D27" s="268"/>
      <c r="E27" s="268"/>
      <c r="F27" s="333"/>
      <c r="G27" s="282" t="str">
        <f t="shared" ref="G27:G38" si="0">IF(M27="","",IF($BO$22="","",$BO$22+C27))</f>
        <v/>
      </c>
      <c r="H27" s="283"/>
      <c r="I27" s="283"/>
      <c r="J27" s="283"/>
      <c r="K27" s="283"/>
      <c r="L27" s="284"/>
      <c r="M27" s="285"/>
      <c r="N27" s="285"/>
      <c r="O27" s="285"/>
      <c r="P27" s="285"/>
      <c r="Q27" s="285"/>
      <c r="R27" s="285"/>
      <c r="S27" s="285"/>
      <c r="T27" s="285"/>
      <c r="U27" s="285"/>
      <c r="V27" s="285"/>
      <c r="W27" s="285"/>
      <c r="X27" s="285"/>
      <c r="Y27" s="285"/>
      <c r="Z27" s="285"/>
      <c r="AA27" s="287" t="str">
        <f t="shared" ref="AA27:AA28" si="1">PHONETIC(M27)</f>
        <v/>
      </c>
      <c r="AB27" s="287"/>
      <c r="AC27" s="287"/>
      <c r="AD27" s="287"/>
      <c r="AE27" s="287"/>
      <c r="AF27" s="287"/>
      <c r="AG27" s="287"/>
      <c r="AH27" s="287" t="str">
        <f t="shared" ref="AH27:AH28" si="2">PHONETIC(T27)</f>
        <v/>
      </c>
      <c r="AI27" s="287"/>
      <c r="AJ27" s="287"/>
      <c r="AK27" s="287"/>
      <c r="AL27" s="287"/>
      <c r="AM27" s="287"/>
      <c r="AN27" s="287"/>
      <c r="AO27" s="296"/>
      <c r="AP27" s="296"/>
      <c r="AQ27" s="296"/>
      <c r="AR27" s="296"/>
      <c r="AS27" s="296"/>
      <c r="AT27" s="296"/>
      <c r="AU27" s="296"/>
      <c r="AV27" s="296"/>
      <c r="AW27" s="296"/>
      <c r="AX27" s="295"/>
      <c r="AY27" s="295"/>
      <c r="AZ27" s="295"/>
      <c r="BA27" s="295"/>
      <c r="BB27" s="326"/>
      <c r="BC27" s="327"/>
      <c r="BD27" s="324"/>
      <c r="BE27" s="255"/>
      <c r="BF27" s="255"/>
      <c r="BG27" s="325"/>
      <c r="BH27" s="300"/>
      <c r="BI27" s="300"/>
      <c r="BJ27" s="300"/>
      <c r="BK27" s="300"/>
      <c r="BL27" s="300"/>
      <c r="BM27" s="300"/>
      <c r="BN27" s="300"/>
      <c r="BO27" s="297"/>
      <c r="BP27" s="298"/>
      <c r="BQ27" s="298"/>
      <c r="BR27" s="298"/>
      <c r="BS27" s="298"/>
      <c r="BT27" s="298"/>
      <c r="BU27" s="299"/>
      <c r="BV27" s="297"/>
      <c r="BW27" s="298"/>
      <c r="BX27" s="298"/>
      <c r="BY27" s="298"/>
      <c r="BZ27" s="298"/>
      <c r="CA27" s="298"/>
      <c r="CB27" s="299"/>
      <c r="CC27" s="148"/>
      <c r="CD27" s="141" t="str">
        <f>IF(AX27="","",IF(AX27="男",1,IF(AX27="女",2,"")))</f>
        <v/>
      </c>
      <c r="CE27" s="38"/>
    </row>
    <row r="28" spans="2:83" ht="25.9" customHeight="1">
      <c r="B28" s="128"/>
      <c r="C28" s="268">
        <v>2</v>
      </c>
      <c r="D28" s="268"/>
      <c r="E28" s="268"/>
      <c r="F28" s="268"/>
      <c r="G28" s="282" t="str">
        <f t="shared" si="0"/>
        <v/>
      </c>
      <c r="H28" s="283"/>
      <c r="I28" s="283"/>
      <c r="J28" s="283"/>
      <c r="K28" s="283"/>
      <c r="L28" s="284"/>
      <c r="M28" s="285"/>
      <c r="N28" s="285"/>
      <c r="O28" s="285"/>
      <c r="P28" s="285"/>
      <c r="Q28" s="285"/>
      <c r="R28" s="285"/>
      <c r="S28" s="285"/>
      <c r="T28" s="285"/>
      <c r="U28" s="285"/>
      <c r="V28" s="285"/>
      <c r="W28" s="285"/>
      <c r="X28" s="285"/>
      <c r="Y28" s="285"/>
      <c r="Z28" s="285"/>
      <c r="AA28" s="287" t="str">
        <f t="shared" si="1"/>
        <v/>
      </c>
      <c r="AB28" s="287"/>
      <c r="AC28" s="287"/>
      <c r="AD28" s="287"/>
      <c r="AE28" s="287"/>
      <c r="AF28" s="287"/>
      <c r="AG28" s="287"/>
      <c r="AH28" s="287" t="str">
        <f t="shared" si="2"/>
        <v/>
      </c>
      <c r="AI28" s="287"/>
      <c r="AJ28" s="287"/>
      <c r="AK28" s="287"/>
      <c r="AL28" s="287"/>
      <c r="AM28" s="287"/>
      <c r="AN28" s="287"/>
      <c r="AO28" s="296"/>
      <c r="AP28" s="296"/>
      <c r="AQ28" s="296"/>
      <c r="AR28" s="296"/>
      <c r="AS28" s="296"/>
      <c r="AT28" s="296"/>
      <c r="AU28" s="296"/>
      <c r="AV28" s="296"/>
      <c r="AW28" s="296"/>
      <c r="AX28" s="295"/>
      <c r="AY28" s="295"/>
      <c r="AZ28" s="295"/>
      <c r="BA28" s="295"/>
      <c r="BB28" s="326"/>
      <c r="BC28" s="327"/>
      <c r="BD28" s="324"/>
      <c r="BE28" s="255"/>
      <c r="BF28" s="255"/>
      <c r="BG28" s="325"/>
      <c r="BH28" s="300"/>
      <c r="BI28" s="300"/>
      <c r="BJ28" s="300"/>
      <c r="BK28" s="300"/>
      <c r="BL28" s="300"/>
      <c r="BM28" s="300"/>
      <c r="BN28" s="300"/>
      <c r="BO28" s="297"/>
      <c r="BP28" s="298"/>
      <c r="BQ28" s="298"/>
      <c r="BR28" s="298"/>
      <c r="BS28" s="298"/>
      <c r="BT28" s="298"/>
      <c r="BU28" s="299"/>
      <c r="BV28" s="297"/>
      <c r="BW28" s="298"/>
      <c r="BX28" s="298"/>
      <c r="BY28" s="298"/>
      <c r="BZ28" s="298"/>
      <c r="CA28" s="298"/>
      <c r="CB28" s="299"/>
      <c r="CC28" s="148"/>
      <c r="CD28" s="141" t="str">
        <f>IF(AX28="","",IF(AX28="男",1,IF(AX28="女",2,"")))</f>
        <v/>
      </c>
    </row>
    <row r="29" spans="2:83" ht="25.9" customHeight="1">
      <c r="B29" s="128"/>
      <c r="C29" s="268">
        <v>3</v>
      </c>
      <c r="D29" s="268"/>
      <c r="E29" s="268"/>
      <c r="F29" s="268"/>
      <c r="G29" s="282" t="str">
        <f t="shared" si="0"/>
        <v/>
      </c>
      <c r="H29" s="283"/>
      <c r="I29" s="283"/>
      <c r="J29" s="283"/>
      <c r="K29" s="283"/>
      <c r="L29" s="284"/>
      <c r="M29" s="285"/>
      <c r="N29" s="285"/>
      <c r="O29" s="285"/>
      <c r="P29" s="285"/>
      <c r="Q29" s="285"/>
      <c r="R29" s="285"/>
      <c r="S29" s="285"/>
      <c r="T29" s="285"/>
      <c r="U29" s="285"/>
      <c r="V29" s="285"/>
      <c r="W29" s="285"/>
      <c r="X29" s="285"/>
      <c r="Y29" s="285"/>
      <c r="Z29" s="285"/>
      <c r="AA29" s="287" t="str">
        <f t="shared" ref="AA29:AA38" si="3">PHONETIC(M29)</f>
        <v/>
      </c>
      <c r="AB29" s="287"/>
      <c r="AC29" s="287"/>
      <c r="AD29" s="287"/>
      <c r="AE29" s="287"/>
      <c r="AF29" s="287"/>
      <c r="AG29" s="287"/>
      <c r="AH29" s="287" t="str">
        <f t="shared" ref="AH29:AH30" si="4">PHONETIC(T29)</f>
        <v/>
      </c>
      <c r="AI29" s="287"/>
      <c r="AJ29" s="287"/>
      <c r="AK29" s="287"/>
      <c r="AL29" s="287"/>
      <c r="AM29" s="287"/>
      <c r="AN29" s="287"/>
      <c r="AO29" s="296"/>
      <c r="AP29" s="296"/>
      <c r="AQ29" s="296"/>
      <c r="AR29" s="296"/>
      <c r="AS29" s="296"/>
      <c r="AT29" s="296"/>
      <c r="AU29" s="296"/>
      <c r="AV29" s="296"/>
      <c r="AW29" s="296"/>
      <c r="AX29" s="295"/>
      <c r="AY29" s="295"/>
      <c r="AZ29" s="295"/>
      <c r="BA29" s="295"/>
      <c r="BB29" s="326"/>
      <c r="BC29" s="327"/>
      <c r="BD29" s="324"/>
      <c r="BE29" s="255"/>
      <c r="BF29" s="255"/>
      <c r="BG29" s="325"/>
      <c r="BH29" s="300"/>
      <c r="BI29" s="300"/>
      <c r="BJ29" s="300"/>
      <c r="BK29" s="300"/>
      <c r="BL29" s="300"/>
      <c r="BM29" s="300"/>
      <c r="BN29" s="300"/>
      <c r="BO29" s="297"/>
      <c r="BP29" s="298"/>
      <c r="BQ29" s="298"/>
      <c r="BR29" s="298"/>
      <c r="BS29" s="298"/>
      <c r="BT29" s="298"/>
      <c r="BU29" s="299"/>
      <c r="BV29" s="297"/>
      <c r="BW29" s="298"/>
      <c r="BX29" s="298"/>
      <c r="BY29" s="298"/>
      <c r="BZ29" s="298"/>
      <c r="CA29" s="298"/>
      <c r="CB29" s="299"/>
      <c r="CC29" s="148"/>
      <c r="CD29" s="141" t="str">
        <f t="shared" ref="CD29:CD38" si="5">IF(AX29="","",IF(AX29="男",1,IF(AX29="女",2,"")))</f>
        <v/>
      </c>
    </row>
    <row r="30" spans="2:83" ht="25.9" customHeight="1">
      <c r="B30" s="128"/>
      <c r="C30" s="268">
        <v>4</v>
      </c>
      <c r="D30" s="268"/>
      <c r="E30" s="268"/>
      <c r="F30" s="268"/>
      <c r="G30" s="282" t="str">
        <f t="shared" si="0"/>
        <v/>
      </c>
      <c r="H30" s="283"/>
      <c r="I30" s="283"/>
      <c r="J30" s="283"/>
      <c r="K30" s="283"/>
      <c r="L30" s="284"/>
      <c r="M30" s="285"/>
      <c r="N30" s="285"/>
      <c r="O30" s="285"/>
      <c r="P30" s="285"/>
      <c r="Q30" s="285"/>
      <c r="R30" s="285"/>
      <c r="S30" s="285"/>
      <c r="T30" s="285"/>
      <c r="U30" s="285"/>
      <c r="V30" s="285"/>
      <c r="W30" s="285"/>
      <c r="X30" s="285"/>
      <c r="Y30" s="285"/>
      <c r="Z30" s="285"/>
      <c r="AA30" s="287" t="str">
        <f t="shared" si="3"/>
        <v/>
      </c>
      <c r="AB30" s="287"/>
      <c r="AC30" s="287"/>
      <c r="AD30" s="287"/>
      <c r="AE30" s="287"/>
      <c r="AF30" s="287"/>
      <c r="AG30" s="287"/>
      <c r="AH30" s="287" t="str">
        <f t="shared" si="4"/>
        <v/>
      </c>
      <c r="AI30" s="287"/>
      <c r="AJ30" s="287"/>
      <c r="AK30" s="287"/>
      <c r="AL30" s="287"/>
      <c r="AM30" s="287"/>
      <c r="AN30" s="287"/>
      <c r="AO30" s="296"/>
      <c r="AP30" s="296"/>
      <c r="AQ30" s="296"/>
      <c r="AR30" s="296"/>
      <c r="AS30" s="296"/>
      <c r="AT30" s="296"/>
      <c r="AU30" s="296"/>
      <c r="AV30" s="296"/>
      <c r="AW30" s="296"/>
      <c r="AX30" s="295"/>
      <c r="AY30" s="295"/>
      <c r="AZ30" s="295"/>
      <c r="BA30" s="295"/>
      <c r="BB30" s="326"/>
      <c r="BC30" s="327"/>
      <c r="BD30" s="324"/>
      <c r="BE30" s="255"/>
      <c r="BF30" s="255"/>
      <c r="BG30" s="325"/>
      <c r="BH30" s="300"/>
      <c r="BI30" s="300"/>
      <c r="BJ30" s="300"/>
      <c r="BK30" s="300"/>
      <c r="BL30" s="300"/>
      <c r="BM30" s="300"/>
      <c r="BN30" s="300"/>
      <c r="BO30" s="297"/>
      <c r="BP30" s="298"/>
      <c r="BQ30" s="298"/>
      <c r="BR30" s="298"/>
      <c r="BS30" s="298"/>
      <c r="BT30" s="298"/>
      <c r="BU30" s="299"/>
      <c r="BV30" s="297"/>
      <c r="BW30" s="298"/>
      <c r="BX30" s="298"/>
      <c r="BY30" s="298"/>
      <c r="BZ30" s="298"/>
      <c r="CA30" s="298"/>
      <c r="CB30" s="299"/>
      <c r="CC30" s="148"/>
      <c r="CD30" s="141" t="str">
        <f t="shared" si="5"/>
        <v/>
      </c>
    </row>
    <row r="31" spans="2:83" ht="25.9" customHeight="1">
      <c r="B31" s="128"/>
      <c r="C31" s="268">
        <v>5</v>
      </c>
      <c r="D31" s="268"/>
      <c r="E31" s="268"/>
      <c r="F31" s="268"/>
      <c r="G31" s="282" t="str">
        <f t="shared" si="0"/>
        <v/>
      </c>
      <c r="H31" s="283"/>
      <c r="I31" s="283"/>
      <c r="J31" s="283"/>
      <c r="K31" s="283"/>
      <c r="L31" s="284"/>
      <c r="M31" s="285"/>
      <c r="N31" s="285"/>
      <c r="O31" s="285"/>
      <c r="P31" s="285"/>
      <c r="Q31" s="285"/>
      <c r="R31" s="285"/>
      <c r="S31" s="285"/>
      <c r="T31" s="285"/>
      <c r="U31" s="285"/>
      <c r="V31" s="285"/>
      <c r="W31" s="285"/>
      <c r="X31" s="285"/>
      <c r="Y31" s="285"/>
      <c r="Z31" s="285"/>
      <c r="AA31" s="287" t="str">
        <f t="shared" si="3"/>
        <v/>
      </c>
      <c r="AB31" s="287"/>
      <c r="AC31" s="287"/>
      <c r="AD31" s="287"/>
      <c r="AE31" s="287"/>
      <c r="AF31" s="287"/>
      <c r="AG31" s="287"/>
      <c r="AH31" s="287" t="str">
        <f t="shared" ref="AH31:AH38" si="6">PHONETIC(T31)</f>
        <v/>
      </c>
      <c r="AI31" s="287"/>
      <c r="AJ31" s="287"/>
      <c r="AK31" s="287"/>
      <c r="AL31" s="287"/>
      <c r="AM31" s="287"/>
      <c r="AN31" s="287"/>
      <c r="AO31" s="296"/>
      <c r="AP31" s="296"/>
      <c r="AQ31" s="296"/>
      <c r="AR31" s="296"/>
      <c r="AS31" s="296"/>
      <c r="AT31" s="296"/>
      <c r="AU31" s="296"/>
      <c r="AV31" s="296"/>
      <c r="AW31" s="296"/>
      <c r="AX31" s="295"/>
      <c r="AY31" s="295"/>
      <c r="AZ31" s="295"/>
      <c r="BA31" s="295"/>
      <c r="BB31" s="326"/>
      <c r="BC31" s="327"/>
      <c r="BD31" s="324"/>
      <c r="BE31" s="255"/>
      <c r="BF31" s="255"/>
      <c r="BG31" s="325"/>
      <c r="BH31" s="300"/>
      <c r="BI31" s="300"/>
      <c r="BJ31" s="300"/>
      <c r="BK31" s="300"/>
      <c r="BL31" s="300"/>
      <c r="BM31" s="300"/>
      <c r="BN31" s="300"/>
      <c r="BO31" s="297"/>
      <c r="BP31" s="298"/>
      <c r="BQ31" s="298"/>
      <c r="BR31" s="298"/>
      <c r="BS31" s="298"/>
      <c r="BT31" s="298"/>
      <c r="BU31" s="299"/>
      <c r="BV31" s="297"/>
      <c r="BW31" s="298"/>
      <c r="BX31" s="298"/>
      <c r="BY31" s="298"/>
      <c r="BZ31" s="298"/>
      <c r="CA31" s="298"/>
      <c r="CB31" s="299"/>
      <c r="CC31" s="148"/>
      <c r="CD31" s="141" t="str">
        <f t="shared" si="5"/>
        <v/>
      </c>
    </row>
    <row r="32" spans="2:83" ht="25.9" customHeight="1">
      <c r="B32" s="128"/>
      <c r="C32" s="268">
        <v>6</v>
      </c>
      <c r="D32" s="268"/>
      <c r="E32" s="268"/>
      <c r="F32" s="268"/>
      <c r="G32" s="282" t="str">
        <f t="shared" si="0"/>
        <v/>
      </c>
      <c r="H32" s="283"/>
      <c r="I32" s="283"/>
      <c r="J32" s="283"/>
      <c r="K32" s="283"/>
      <c r="L32" s="284"/>
      <c r="M32" s="285"/>
      <c r="N32" s="285"/>
      <c r="O32" s="285"/>
      <c r="P32" s="285"/>
      <c r="Q32" s="285"/>
      <c r="R32" s="285"/>
      <c r="S32" s="285"/>
      <c r="T32" s="285"/>
      <c r="U32" s="285"/>
      <c r="V32" s="285"/>
      <c r="W32" s="285"/>
      <c r="X32" s="285"/>
      <c r="Y32" s="285"/>
      <c r="Z32" s="285"/>
      <c r="AA32" s="287" t="str">
        <f t="shared" si="3"/>
        <v/>
      </c>
      <c r="AB32" s="287"/>
      <c r="AC32" s="287"/>
      <c r="AD32" s="287"/>
      <c r="AE32" s="287"/>
      <c r="AF32" s="287"/>
      <c r="AG32" s="287"/>
      <c r="AH32" s="287" t="str">
        <f t="shared" si="6"/>
        <v/>
      </c>
      <c r="AI32" s="287"/>
      <c r="AJ32" s="287"/>
      <c r="AK32" s="287"/>
      <c r="AL32" s="287"/>
      <c r="AM32" s="287"/>
      <c r="AN32" s="287"/>
      <c r="AO32" s="296"/>
      <c r="AP32" s="296"/>
      <c r="AQ32" s="296"/>
      <c r="AR32" s="296"/>
      <c r="AS32" s="296"/>
      <c r="AT32" s="296"/>
      <c r="AU32" s="296"/>
      <c r="AV32" s="296"/>
      <c r="AW32" s="296"/>
      <c r="AX32" s="295"/>
      <c r="AY32" s="295"/>
      <c r="AZ32" s="295"/>
      <c r="BA32" s="295"/>
      <c r="BB32" s="326"/>
      <c r="BC32" s="327"/>
      <c r="BD32" s="324"/>
      <c r="BE32" s="255"/>
      <c r="BF32" s="255"/>
      <c r="BG32" s="325"/>
      <c r="BH32" s="300"/>
      <c r="BI32" s="300"/>
      <c r="BJ32" s="300"/>
      <c r="BK32" s="300"/>
      <c r="BL32" s="300"/>
      <c r="BM32" s="300"/>
      <c r="BN32" s="300"/>
      <c r="BO32" s="297"/>
      <c r="BP32" s="298"/>
      <c r="BQ32" s="298"/>
      <c r="BR32" s="298"/>
      <c r="BS32" s="298"/>
      <c r="BT32" s="298"/>
      <c r="BU32" s="299"/>
      <c r="BV32" s="297"/>
      <c r="BW32" s="298"/>
      <c r="BX32" s="298"/>
      <c r="BY32" s="298"/>
      <c r="BZ32" s="298"/>
      <c r="CA32" s="298"/>
      <c r="CB32" s="299"/>
      <c r="CC32" s="148"/>
      <c r="CD32" s="141" t="str">
        <f t="shared" si="5"/>
        <v/>
      </c>
    </row>
    <row r="33" spans="2:85" ht="25.9" customHeight="1">
      <c r="B33" s="128"/>
      <c r="C33" s="268">
        <v>7</v>
      </c>
      <c r="D33" s="268"/>
      <c r="E33" s="268"/>
      <c r="F33" s="268"/>
      <c r="G33" s="282" t="str">
        <f t="shared" si="0"/>
        <v/>
      </c>
      <c r="H33" s="283"/>
      <c r="I33" s="283"/>
      <c r="J33" s="283"/>
      <c r="K33" s="283"/>
      <c r="L33" s="284"/>
      <c r="M33" s="285"/>
      <c r="N33" s="285"/>
      <c r="O33" s="285"/>
      <c r="P33" s="285"/>
      <c r="Q33" s="285"/>
      <c r="R33" s="285"/>
      <c r="S33" s="285"/>
      <c r="T33" s="285"/>
      <c r="U33" s="285"/>
      <c r="V33" s="285"/>
      <c r="W33" s="285"/>
      <c r="X33" s="285"/>
      <c r="Y33" s="285"/>
      <c r="Z33" s="285"/>
      <c r="AA33" s="287" t="str">
        <f t="shared" si="3"/>
        <v/>
      </c>
      <c r="AB33" s="287"/>
      <c r="AC33" s="287"/>
      <c r="AD33" s="287"/>
      <c r="AE33" s="287"/>
      <c r="AF33" s="287"/>
      <c r="AG33" s="287"/>
      <c r="AH33" s="287" t="str">
        <f t="shared" si="6"/>
        <v/>
      </c>
      <c r="AI33" s="287"/>
      <c r="AJ33" s="287"/>
      <c r="AK33" s="287"/>
      <c r="AL33" s="287"/>
      <c r="AM33" s="287"/>
      <c r="AN33" s="287"/>
      <c r="AO33" s="296"/>
      <c r="AP33" s="296"/>
      <c r="AQ33" s="296"/>
      <c r="AR33" s="296"/>
      <c r="AS33" s="296"/>
      <c r="AT33" s="296"/>
      <c r="AU33" s="296"/>
      <c r="AV33" s="296"/>
      <c r="AW33" s="296"/>
      <c r="AX33" s="295"/>
      <c r="AY33" s="295"/>
      <c r="AZ33" s="295"/>
      <c r="BA33" s="295"/>
      <c r="BB33" s="326"/>
      <c r="BC33" s="327"/>
      <c r="BD33" s="324"/>
      <c r="BE33" s="255"/>
      <c r="BF33" s="255"/>
      <c r="BG33" s="325"/>
      <c r="BH33" s="300"/>
      <c r="BI33" s="300"/>
      <c r="BJ33" s="300"/>
      <c r="BK33" s="300"/>
      <c r="BL33" s="300"/>
      <c r="BM33" s="300"/>
      <c r="BN33" s="300"/>
      <c r="BO33" s="297"/>
      <c r="BP33" s="298"/>
      <c r="BQ33" s="298"/>
      <c r="BR33" s="298"/>
      <c r="BS33" s="298"/>
      <c r="BT33" s="298"/>
      <c r="BU33" s="299"/>
      <c r="BV33" s="297"/>
      <c r="BW33" s="298"/>
      <c r="BX33" s="298"/>
      <c r="BY33" s="298"/>
      <c r="BZ33" s="298"/>
      <c r="CA33" s="298"/>
      <c r="CB33" s="299"/>
      <c r="CC33" s="148"/>
      <c r="CD33" s="141" t="str">
        <f t="shared" si="5"/>
        <v/>
      </c>
    </row>
    <row r="34" spans="2:85" ht="25.9" customHeight="1">
      <c r="B34" s="128"/>
      <c r="C34" s="268">
        <v>8</v>
      </c>
      <c r="D34" s="268"/>
      <c r="E34" s="268"/>
      <c r="F34" s="268"/>
      <c r="G34" s="282" t="str">
        <f t="shared" si="0"/>
        <v/>
      </c>
      <c r="H34" s="283"/>
      <c r="I34" s="283"/>
      <c r="J34" s="283"/>
      <c r="K34" s="283"/>
      <c r="L34" s="284"/>
      <c r="M34" s="285"/>
      <c r="N34" s="285"/>
      <c r="O34" s="285"/>
      <c r="P34" s="285"/>
      <c r="Q34" s="285"/>
      <c r="R34" s="285"/>
      <c r="S34" s="285"/>
      <c r="T34" s="285"/>
      <c r="U34" s="285"/>
      <c r="V34" s="285"/>
      <c r="W34" s="285"/>
      <c r="X34" s="285"/>
      <c r="Y34" s="285"/>
      <c r="Z34" s="285"/>
      <c r="AA34" s="287" t="str">
        <f t="shared" si="3"/>
        <v/>
      </c>
      <c r="AB34" s="287"/>
      <c r="AC34" s="287"/>
      <c r="AD34" s="287"/>
      <c r="AE34" s="287"/>
      <c r="AF34" s="287"/>
      <c r="AG34" s="287"/>
      <c r="AH34" s="287" t="str">
        <f t="shared" si="6"/>
        <v/>
      </c>
      <c r="AI34" s="287"/>
      <c r="AJ34" s="287"/>
      <c r="AK34" s="287"/>
      <c r="AL34" s="287"/>
      <c r="AM34" s="287"/>
      <c r="AN34" s="287"/>
      <c r="AO34" s="296"/>
      <c r="AP34" s="296"/>
      <c r="AQ34" s="296"/>
      <c r="AR34" s="296"/>
      <c r="AS34" s="296"/>
      <c r="AT34" s="296"/>
      <c r="AU34" s="296"/>
      <c r="AV34" s="296"/>
      <c r="AW34" s="296"/>
      <c r="AX34" s="295"/>
      <c r="AY34" s="295"/>
      <c r="AZ34" s="295"/>
      <c r="BA34" s="295"/>
      <c r="BB34" s="326"/>
      <c r="BC34" s="327"/>
      <c r="BD34" s="324"/>
      <c r="BE34" s="255"/>
      <c r="BF34" s="255"/>
      <c r="BG34" s="325"/>
      <c r="BH34" s="300"/>
      <c r="BI34" s="300"/>
      <c r="BJ34" s="300"/>
      <c r="BK34" s="300"/>
      <c r="BL34" s="300"/>
      <c r="BM34" s="300"/>
      <c r="BN34" s="300"/>
      <c r="BO34" s="297"/>
      <c r="BP34" s="298"/>
      <c r="BQ34" s="298"/>
      <c r="BR34" s="298"/>
      <c r="BS34" s="298"/>
      <c r="BT34" s="298"/>
      <c r="BU34" s="299"/>
      <c r="BV34" s="297"/>
      <c r="BW34" s="298"/>
      <c r="BX34" s="298"/>
      <c r="BY34" s="298"/>
      <c r="BZ34" s="298"/>
      <c r="CA34" s="298"/>
      <c r="CB34" s="299"/>
      <c r="CC34" s="148"/>
      <c r="CD34" s="141" t="str">
        <f t="shared" si="5"/>
        <v/>
      </c>
    </row>
    <row r="35" spans="2:85" ht="25.9" customHeight="1">
      <c r="B35" s="128"/>
      <c r="C35" s="268">
        <v>9</v>
      </c>
      <c r="D35" s="268"/>
      <c r="E35" s="268"/>
      <c r="F35" s="268"/>
      <c r="G35" s="282" t="str">
        <f t="shared" si="0"/>
        <v/>
      </c>
      <c r="H35" s="283"/>
      <c r="I35" s="283"/>
      <c r="J35" s="283"/>
      <c r="K35" s="283"/>
      <c r="L35" s="284"/>
      <c r="M35" s="285"/>
      <c r="N35" s="285"/>
      <c r="O35" s="285"/>
      <c r="P35" s="285"/>
      <c r="Q35" s="285"/>
      <c r="R35" s="285"/>
      <c r="S35" s="285"/>
      <c r="T35" s="285"/>
      <c r="U35" s="285"/>
      <c r="V35" s="285"/>
      <c r="W35" s="285"/>
      <c r="X35" s="285"/>
      <c r="Y35" s="285"/>
      <c r="Z35" s="285"/>
      <c r="AA35" s="287" t="str">
        <f t="shared" si="3"/>
        <v/>
      </c>
      <c r="AB35" s="287"/>
      <c r="AC35" s="287"/>
      <c r="AD35" s="287"/>
      <c r="AE35" s="287"/>
      <c r="AF35" s="287"/>
      <c r="AG35" s="287"/>
      <c r="AH35" s="287" t="str">
        <f t="shared" si="6"/>
        <v/>
      </c>
      <c r="AI35" s="287"/>
      <c r="AJ35" s="287"/>
      <c r="AK35" s="287"/>
      <c r="AL35" s="287"/>
      <c r="AM35" s="287"/>
      <c r="AN35" s="287"/>
      <c r="AO35" s="296"/>
      <c r="AP35" s="296"/>
      <c r="AQ35" s="296"/>
      <c r="AR35" s="296"/>
      <c r="AS35" s="296"/>
      <c r="AT35" s="296"/>
      <c r="AU35" s="296"/>
      <c r="AV35" s="296"/>
      <c r="AW35" s="296"/>
      <c r="AX35" s="295"/>
      <c r="AY35" s="295"/>
      <c r="AZ35" s="295"/>
      <c r="BA35" s="295"/>
      <c r="BB35" s="326"/>
      <c r="BC35" s="327"/>
      <c r="BD35" s="324"/>
      <c r="BE35" s="255"/>
      <c r="BF35" s="255"/>
      <c r="BG35" s="325"/>
      <c r="BH35" s="300"/>
      <c r="BI35" s="300"/>
      <c r="BJ35" s="300"/>
      <c r="BK35" s="300"/>
      <c r="BL35" s="300"/>
      <c r="BM35" s="300"/>
      <c r="BN35" s="300"/>
      <c r="BO35" s="297"/>
      <c r="BP35" s="298"/>
      <c r="BQ35" s="298"/>
      <c r="BR35" s="298"/>
      <c r="BS35" s="298"/>
      <c r="BT35" s="298"/>
      <c r="BU35" s="299"/>
      <c r="BV35" s="297"/>
      <c r="BW35" s="298"/>
      <c r="BX35" s="298"/>
      <c r="BY35" s="298"/>
      <c r="BZ35" s="298"/>
      <c r="CA35" s="298"/>
      <c r="CB35" s="299"/>
      <c r="CC35" s="148"/>
      <c r="CD35" s="141" t="str">
        <f t="shared" si="5"/>
        <v/>
      </c>
    </row>
    <row r="36" spans="2:85" ht="25.9" customHeight="1">
      <c r="B36" s="128"/>
      <c r="C36" s="268">
        <v>10</v>
      </c>
      <c r="D36" s="268"/>
      <c r="E36" s="268"/>
      <c r="F36" s="268"/>
      <c r="G36" s="282" t="str">
        <f t="shared" si="0"/>
        <v/>
      </c>
      <c r="H36" s="283"/>
      <c r="I36" s="283"/>
      <c r="J36" s="283"/>
      <c r="K36" s="283"/>
      <c r="L36" s="284"/>
      <c r="M36" s="285"/>
      <c r="N36" s="285"/>
      <c r="O36" s="285"/>
      <c r="P36" s="285"/>
      <c r="Q36" s="285"/>
      <c r="R36" s="285"/>
      <c r="S36" s="285"/>
      <c r="T36" s="285"/>
      <c r="U36" s="285"/>
      <c r="V36" s="285"/>
      <c r="W36" s="285"/>
      <c r="X36" s="285"/>
      <c r="Y36" s="285"/>
      <c r="Z36" s="285"/>
      <c r="AA36" s="287" t="str">
        <f t="shared" si="3"/>
        <v/>
      </c>
      <c r="AB36" s="287"/>
      <c r="AC36" s="287"/>
      <c r="AD36" s="287"/>
      <c r="AE36" s="287"/>
      <c r="AF36" s="287"/>
      <c r="AG36" s="287"/>
      <c r="AH36" s="287" t="str">
        <f t="shared" ref="AH36" si="7">PHONETIC(T36)</f>
        <v/>
      </c>
      <c r="AI36" s="287"/>
      <c r="AJ36" s="287"/>
      <c r="AK36" s="287"/>
      <c r="AL36" s="287"/>
      <c r="AM36" s="287"/>
      <c r="AN36" s="287"/>
      <c r="AO36" s="296"/>
      <c r="AP36" s="296"/>
      <c r="AQ36" s="296"/>
      <c r="AR36" s="296"/>
      <c r="AS36" s="296"/>
      <c r="AT36" s="296"/>
      <c r="AU36" s="296"/>
      <c r="AV36" s="296"/>
      <c r="AW36" s="296"/>
      <c r="AX36" s="295"/>
      <c r="AY36" s="295"/>
      <c r="AZ36" s="295"/>
      <c r="BA36" s="295"/>
      <c r="BB36" s="326"/>
      <c r="BC36" s="327"/>
      <c r="BD36" s="324"/>
      <c r="BE36" s="255"/>
      <c r="BF36" s="255"/>
      <c r="BG36" s="325"/>
      <c r="BH36" s="300"/>
      <c r="BI36" s="300"/>
      <c r="BJ36" s="300"/>
      <c r="BK36" s="300"/>
      <c r="BL36" s="300"/>
      <c r="BM36" s="300"/>
      <c r="BN36" s="300"/>
      <c r="BO36" s="297"/>
      <c r="BP36" s="298"/>
      <c r="BQ36" s="298"/>
      <c r="BR36" s="298"/>
      <c r="BS36" s="298"/>
      <c r="BT36" s="298"/>
      <c r="BU36" s="299"/>
      <c r="BV36" s="297"/>
      <c r="BW36" s="298"/>
      <c r="BX36" s="298"/>
      <c r="BY36" s="298"/>
      <c r="BZ36" s="298"/>
      <c r="CA36" s="298"/>
      <c r="CB36" s="299"/>
      <c r="CC36" s="148"/>
      <c r="CD36" s="141" t="str">
        <f t="shared" si="5"/>
        <v/>
      </c>
    </row>
    <row r="37" spans="2:85" ht="25.9" customHeight="1">
      <c r="B37" s="128"/>
      <c r="C37" s="268">
        <v>11</v>
      </c>
      <c r="D37" s="268"/>
      <c r="E37" s="268"/>
      <c r="F37" s="268"/>
      <c r="G37" s="282" t="str">
        <f t="shared" si="0"/>
        <v/>
      </c>
      <c r="H37" s="283"/>
      <c r="I37" s="283"/>
      <c r="J37" s="283"/>
      <c r="K37" s="283"/>
      <c r="L37" s="284"/>
      <c r="M37" s="285"/>
      <c r="N37" s="285"/>
      <c r="O37" s="285"/>
      <c r="P37" s="285"/>
      <c r="Q37" s="285"/>
      <c r="R37" s="285"/>
      <c r="S37" s="285"/>
      <c r="T37" s="285"/>
      <c r="U37" s="285"/>
      <c r="V37" s="285"/>
      <c r="W37" s="285"/>
      <c r="X37" s="285"/>
      <c r="Y37" s="285"/>
      <c r="Z37" s="285"/>
      <c r="AA37" s="287" t="str">
        <f t="shared" si="3"/>
        <v/>
      </c>
      <c r="AB37" s="287"/>
      <c r="AC37" s="287"/>
      <c r="AD37" s="287"/>
      <c r="AE37" s="287"/>
      <c r="AF37" s="287"/>
      <c r="AG37" s="287"/>
      <c r="AH37" s="287" t="str">
        <f t="shared" si="6"/>
        <v/>
      </c>
      <c r="AI37" s="287"/>
      <c r="AJ37" s="287"/>
      <c r="AK37" s="287"/>
      <c r="AL37" s="287"/>
      <c r="AM37" s="287"/>
      <c r="AN37" s="287"/>
      <c r="AO37" s="296"/>
      <c r="AP37" s="296"/>
      <c r="AQ37" s="296"/>
      <c r="AR37" s="296"/>
      <c r="AS37" s="296"/>
      <c r="AT37" s="296"/>
      <c r="AU37" s="296"/>
      <c r="AV37" s="296"/>
      <c r="AW37" s="296"/>
      <c r="AX37" s="295"/>
      <c r="AY37" s="295"/>
      <c r="AZ37" s="295"/>
      <c r="BA37" s="295"/>
      <c r="BB37" s="326"/>
      <c r="BC37" s="327"/>
      <c r="BD37" s="324"/>
      <c r="BE37" s="255"/>
      <c r="BF37" s="255"/>
      <c r="BG37" s="325"/>
      <c r="BH37" s="300"/>
      <c r="BI37" s="300"/>
      <c r="BJ37" s="300"/>
      <c r="BK37" s="300"/>
      <c r="BL37" s="300"/>
      <c r="BM37" s="300"/>
      <c r="BN37" s="300"/>
      <c r="BO37" s="297"/>
      <c r="BP37" s="298"/>
      <c r="BQ37" s="298"/>
      <c r="BR37" s="298"/>
      <c r="BS37" s="298"/>
      <c r="BT37" s="298"/>
      <c r="BU37" s="299"/>
      <c r="BV37" s="297"/>
      <c r="BW37" s="298"/>
      <c r="BX37" s="298"/>
      <c r="BY37" s="298"/>
      <c r="BZ37" s="298"/>
      <c r="CA37" s="298"/>
      <c r="CB37" s="299"/>
      <c r="CC37" s="148"/>
      <c r="CD37" s="141" t="str">
        <f t="shared" si="5"/>
        <v/>
      </c>
    </row>
    <row r="38" spans="2:85" ht="25.9" customHeight="1">
      <c r="B38" s="128"/>
      <c r="C38" s="268">
        <v>12</v>
      </c>
      <c r="D38" s="268"/>
      <c r="E38" s="268"/>
      <c r="F38" s="268"/>
      <c r="G38" s="282" t="str">
        <f t="shared" si="0"/>
        <v/>
      </c>
      <c r="H38" s="283"/>
      <c r="I38" s="283"/>
      <c r="J38" s="283"/>
      <c r="K38" s="283"/>
      <c r="L38" s="284"/>
      <c r="M38" s="285"/>
      <c r="N38" s="285"/>
      <c r="O38" s="285"/>
      <c r="P38" s="285"/>
      <c r="Q38" s="285"/>
      <c r="R38" s="285"/>
      <c r="S38" s="285"/>
      <c r="T38" s="285"/>
      <c r="U38" s="285"/>
      <c r="V38" s="285"/>
      <c r="W38" s="285"/>
      <c r="X38" s="285"/>
      <c r="Y38" s="285"/>
      <c r="Z38" s="285"/>
      <c r="AA38" s="287" t="str">
        <f t="shared" si="3"/>
        <v/>
      </c>
      <c r="AB38" s="287"/>
      <c r="AC38" s="287"/>
      <c r="AD38" s="287"/>
      <c r="AE38" s="287"/>
      <c r="AF38" s="287"/>
      <c r="AG38" s="287"/>
      <c r="AH38" s="287" t="str">
        <f t="shared" si="6"/>
        <v/>
      </c>
      <c r="AI38" s="287"/>
      <c r="AJ38" s="287"/>
      <c r="AK38" s="287"/>
      <c r="AL38" s="287"/>
      <c r="AM38" s="287"/>
      <c r="AN38" s="287"/>
      <c r="AO38" s="296"/>
      <c r="AP38" s="296"/>
      <c r="AQ38" s="296"/>
      <c r="AR38" s="296"/>
      <c r="AS38" s="296"/>
      <c r="AT38" s="296"/>
      <c r="AU38" s="296"/>
      <c r="AV38" s="296"/>
      <c r="AW38" s="296"/>
      <c r="AX38" s="295"/>
      <c r="AY38" s="295"/>
      <c r="AZ38" s="295"/>
      <c r="BA38" s="295"/>
      <c r="BB38" s="326"/>
      <c r="BC38" s="327"/>
      <c r="BD38" s="324"/>
      <c r="BE38" s="255"/>
      <c r="BF38" s="255"/>
      <c r="BG38" s="325"/>
      <c r="BH38" s="300"/>
      <c r="BI38" s="300"/>
      <c r="BJ38" s="300"/>
      <c r="BK38" s="300"/>
      <c r="BL38" s="300"/>
      <c r="BM38" s="300"/>
      <c r="BN38" s="300"/>
      <c r="BO38" s="297"/>
      <c r="BP38" s="298"/>
      <c r="BQ38" s="298"/>
      <c r="BR38" s="298"/>
      <c r="BS38" s="298"/>
      <c r="BT38" s="298"/>
      <c r="BU38" s="299"/>
      <c r="BV38" s="297"/>
      <c r="BW38" s="298"/>
      <c r="BX38" s="298"/>
      <c r="BY38" s="298"/>
      <c r="BZ38" s="298"/>
      <c r="CA38" s="298"/>
      <c r="CB38" s="299"/>
      <c r="CC38" s="148"/>
      <c r="CD38" s="141" t="str">
        <f t="shared" si="5"/>
        <v/>
      </c>
    </row>
    <row r="39" spans="2:85" ht="25.9" customHeight="1">
      <c r="B39" s="128"/>
      <c r="C39" s="268" t="s">
        <v>29</v>
      </c>
      <c r="D39" s="268"/>
      <c r="E39" s="268"/>
      <c r="F39" s="268"/>
      <c r="G39" s="248"/>
      <c r="H39" s="249"/>
      <c r="I39" s="249"/>
      <c r="J39" s="249"/>
      <c r="K39" s="249"/>
      <c r="L39" s="250"/>
      <c r="M39" s="251" t="str">
        <f>IF(基本入力!I37="","",基本入力!I37)</f>
        <v/>
      </c>
      <c r="N39" s="252"/>
      <c r="O39" s="252"/>
      <c r="P39" s="252"/>
      <c r="Q39" s="252"/>
      <c r="R39" s="252"/>
      <c r="S39" s="252"/>
      <c r="T39" s="252"/>
      <c r="U39" s="252"/>
      <c r="V39" s="252"/>
      <c r="W39" s="252"/>
      <c r="X39" s="252"/>
      <c r="Y39" s="252"/>
      <c r="Z39" s="253"/>
      <c r="AA39" s="254" t="str">
        <f>IF(基本入力!Y37="","",基本入力!Y37)</f>
        <v/>
      </c>
      <c r="AB39" s="255"/>
      <c r="AC39" s="255"/>
      <c r="AD39" s="255"/>
      <c r="AE39" s="255"/>
      <c r="AF39" s="255"/>
      <c r="AG39" s="255"/>
      <c r="AH39" s="255"/>
      <c r="AI39" s="255"/>
      <c r="AJ39" s="255"/>
      <c r="AK39" s="255"/>
      <c r="AL39" s="255"/>
      <c r="AM39" s="255"/>
      <c r="AN39" s="256"/>
      <c r="AO39" s="328"/>
      <c r="AP39" s="328"/>
      <c r="AQ39" s="328"/>
      <c r="AR39" s="328"/>
      <c r="AS39" s="328"/>
      <c r="AT39" s="328"/>
      <c r="AU39" s="328"/>
      <c r="AV39" s="328"/>
      <c r="AW39" s="328"/>
      <c r="AX39" s="329"/>
      <c r="AY39" s="329"/>
      <c r="AZ39" s="329"/>
      <c r="BA39" s="329"/>
      <c r="BB39" s="330"/>
      <c r="BC39" s="331"/>
      <c r="BD39" s="331"/>
      <c r="BE39" s="331"/>
      <c r="BF39" s="331"/>
      <c r="BG39" s="331"/>
      <c r="BH39" s="332"/>
      <c r="BI39" s="332"/>
      <c r="BJ39" s="332"/>
      <c r="BK39" s="332"/>
      <c r="BL39" s="332"/>
      <c r="BM39" s="332"/>
      <c r="BN39" s="332"/>
      <c r="BO39" s="292"/>
      <c r="BP39" s="293"/>
      <c r="BQ39" s="293"/>
      <c r="BR39" s="293"/>
      <c r="BS39" s="293"/>
      <c r="BT39" s="293"/>
      <c r="BU39" s="294"/>
      <c r="BV39" s="292"/>
      <c r="BW39" s="293"/>
      <c r="BX39" s="293"/>
      <c r="BY39" s="293"/>
      <c r="BZ39" s="293"/>
      <c r="CA39" s="293"/>
      <c r="CB39" s="294"/>
      <c r="CC39" s="148"/>
    </row>
    <row r="40" spans="2:85" ht="23.45" customHeight="1">
      <c r="B40" s="128"/>
      <c r="C40" s="232" t="s">
        <v>220</v>
      </c>
      <c r="D40" s="233"/>
      <c r="E40" s="233"/>
      <c r="F40" s="234"/>
      <c r="G40" s="248"/>
      <c r="H40" s="249"/>
      <c r="I40" s="249"/>
      <c r="J40" s="249"/>
      <c r="K40" s="249"/>
      <c r="L40" s="250"/>
      <c r="M40" s="251" t="s">
        <v>127</v>
      </c>
      <c r="N40" s="252"/>
      <c r="O40" s="252"/>
      <c r="P40" s="252"/>
      <c r="Q40" s="252"/>
      <c r="R40" s="252"/>
      <c r="S40" s="252"/>
      <c r="T40" s="252"/>
      <c r="U40" s="252"/>
      <c r="V40" s="252"/>
      <c r="W40" s="252"/>
      <c r="X40" s="252"/>
      <c r="Y40" s="252"/>
      <c r="Z40" s="253"/>
      <c r="AA40" s="254" t="s">
        <v>53</v>
      </c>
      <c r="AB40" s="255"/>
      <c r="AC40" s="255"/>
      <c r="AD40" s="255"/>
      <c r="AE40" s="255"/>
      <c r="AF40" s="255"/>
      <c r="AG40" s="255"/>
      <c r="AH40" s="255"/>
      <c r="AI40" s="255"/>
      <c r="AJ40" s="255"/>
      <c r="AK40" s="255"/>
      <c r="AL40" s="255"/>
      <c r="AM40" s="255"/>
      <c r="AN40" s="256"/>
      <c r="AO40" s="257" t="s">
        <v>221</v>
      </c>
      <c r="AP40" s="258"/>
      <c r="AQ40" s="258"/>
      <c r="AR40" s="258"/>
      <c r="AS40" s="258"/>
      <c r="AT40" s="258"/>
      <c r="AU40" s="258"/>
      <c r="AV40" s="258"/>
      <c r="AW40" s="258"/>
      <c r="AX40" s="155" t="s">
        <v>92</v>
      </c>
      <c r="AY40" s="155"/>
      <c r="AZ40" s="155"/>
      <c r="BA40" s="155"/>
      <c r="BB40" s="155"/>
      <c r="BC40" s="155"/>
      <c r="BD40" s="239" t="s">
        <v>41</v>
      </c>
      <c r="BE40" s="239"/>
      <c r="BF40" s="241">
        <v>300</v>
      </c>
      <c r="BG40" s="241"/>
      <c r="BH40" s="241"/>
      <c r="BI40" s="241"/>
      <c r="BJ40" s="241"/>
      <c r="BK40" s="239" t="s">
        <v>42</v>
      </c>
      <c r="BL40" s="239"/>
      <c r="BM40" s="242">
        <f>SUM(リスト!AM7,リスト!AO7,リスト!AQ7,リスト!AS7,リスト!AU7,リスト!AW7)</f>
        <v>0</v>
      </c>
      <c r="BN40" s="242"/>
      <c r="BO40" s="242"/>
      <c r="BP40" s="242"/>
      <c r="BQ40" s="239" t="s">
        <v>44</v>
      </c>
      <c r="BR40" s="239"/>
      <c r="BS40" s="238" t="s">
        <v>43</v>
      </c>
      <c r="BT40" s="238"/>
      <c r="BU40" s="243">
        <f>IF(AND(BM40="",BM41=""),"",BV42+BO42)</f>
        <v>0</v>
      </c>
      <c r="BV40" s="243"/>
      <c r="BW40" s="243"/>
      <c r="BX40" s="243"/>
      <c r="BY40" s="243"/>
      <c r="BZ40" s="243"/>
      <c r="CA40" s="238" t="s">
        <v>45</v>
      </c>
      <c r="CB40" s="238"/>
      <c r="CC40" s="148"/>
    </row>
    <row r="41" spans="2:85" ht="25.9" customHeight="1">
      <c r="B41" s="128"/>
      <c r="C41" s="245"/>
      <c r="D41" s="246"/>
      <c r="E41" s="246"/>
      <c r="F41" s="247"/>
      <c r="G41" s="248"/>
      <c r="H41" s="249"/>
      <c r="I41" s="249"/>
      <c r="J41" s="249"/>
      <c r="K41" s="249"/>
      <c r="L41" s="250"/>
      <c r="M41" s="262" t="str">
        <f>IF(基本入力!$I$41="","",基本入力!$I$41)</f>
        <v/>
      </c>
      <c r="N41" s="263"/>
      <c r="O41" s="263"/>
      <c r="P41" s="263"/>
      <c r="Q41" s="263"/>
      <c r="R41" s="263"/>
      <c r="S41" s="263"/>
      <c r="T41" s="263"/>
      <c r="U41" s="263"/>
      <c r="V41" s="263"/>
      <c r="W41" s="263"/>
      <c r="X41" s="263"/>
      <c r="Y41" s="263"/>
      <c r="Z41" s="264"/>
      <c r="AA41" s="265" t="str">
        <f>IF(基本入力!$Y$41="","",基本入力!$Y$41)</f>
        <v/>
      </c>
      <c r="AB41" s="266"/>
      <c r="AC41" s="266"/>
      <c r="AD41" s="266"/>
      <c r="AE41" s="266"/>
      <c r="AF41" s="266"/>
      <c r="AG41" s="266"/>
      <c r="AH41" s="266"/>
      <c r="AI41" s="266"/>
      <c r="AJ41" s="266"/>
      <c r="AK41" s="266"/>
      <c r="AL41" s="266"/>
      <c r="AM41" s="266"/>
      <c r="AN41" s="267"/>
      <c r="AO41" s="268" t="str">
        <f>IF(基本入力!$AP$41="","",基本入力!$AP$41)</f>
        <v/>
      </c>
      <c r="AP41" s="268"/>
      <c r="AQ41" s="268"/>
      <c r="AR41" s="268"/>
      <c r="AS41" s="268"/>
      <c r="AT41" s="268"/>
      <c r="AU41" s="268"/>
      <c r="AV41" s="268"/>
      <c r="AW41" s="268"/>
      <c r="AX41" s="38"/>
      <c r="AY41" s="38"/>
      <c r="AZ41" s="38"/>
      <c r="BA41" s="38"/>
      <c r="BB41" s="38"/>
      <c r="BC41" s="38"/>
      <c r="BD41" s="239" t="s">
        <v>41</v>
      </c>
      <c r="BE41" s="239"/>
      <c r="BF41" s="241">
        <v>500</v>
      </c>
      <c r="BG41" s="241"/>
      <c r="BH41" s="241"/>
      <c r="BI41" s="241"/>
      <c r="BJ41" s="241"/>
      <c r="BK41" s="239" t="s">
        <v>42</v>
      </c>
      <c r="BL41" s="239"/>
      <c r="BM41" s="242">
        <f>SUM(リスト!AJ7,リスト!CZ57,リスト!CZ58,リスト!AN7,リスト!AP7,リスト!AR7,リスト!AT7,リスト!AV7,リスト!AX7)</f>
        <v>0</v>
      </c>
      <c r="BN41" s="242"/>
      <c r="BO41" s="242"/>
      <c r="BP41" s="242"/>
      <c r="BQ41" s="239" t="s">
        <v>44</v>
      </c>
      <c r="BR41" s="239"/>
      <c r="BS41" s="239"/>
      <c r="BT41" s="239"/>
      <c r="BU41" s="244"/>
      <c r="BV41" s="244"/>
      <c r="BW41" s="244"/>
      <c r="BX41" s="244"/>
      <c r="BY41" s="244"/>
      <c r="BZ41" s="244"/>
      <c r="CA41" s="239"/>
      <c r="CB41" s="239"/>
      <c r="CC41" s="129"/>
      <c r="CG41" s="154"/>
    </row>
    <row r="42" spans="2:85" ht="25.9" customHeight="1">
      <c r="B42" s="128"/>
      <c r="C42" s="235"/>
      <c r="D42" s="236"/>
      <c r="E42" s="236"/>
      <c r="F42" s="237"/>
      <c r="G42" s="259"/>
      <c r="H42" s="260"/>
      <c r="I42" s="260"/>
      <c r="J42" s="260"/>
      <c r="K42" s="260"/>
      <c r="L42" s="261"/>
      <c r="M42" s="262" t="str">
        <f>IF(基本入力!$I$43="","",基本入力!$I$43)</f>
        <v/>
      </c>
      <c r="N42" s="263"/>
      <c r="O42" s="263"/>
      <c r="P42" s="263"/>
      <c r="Q42" s="263"/>
      <c r="R42" s="263"/>
      <c r="S42" s="263"/>
      <c r="T42" s="263"/>
      <c r="U42" s="263"/>
      <c r="V42" s="263"/>
      <c r="W42" s="263"/>
      <c r="X42" s="263"/>
      <c r="Y42" s="263"/>
      <c r="Z42" s="264"/>
      <c r="AA42" s="265" t="str">
        <f>IF(基本入力!$Y$43="","",基本入力!$Y$43)</f>
        <v/>
      </c>
      <c r="AB42" s="266"/>
      <c r="AC42" s="266"/>
      <c r="AD42" s="266"/>
      <c r="AE42" s="266"/>
      <c r="AF42" s="266"/>
      <c r="AG42" s="266"/>
      <c r="AH42" s="266"/>
      <c r="AI42" s="266"/>
      <c r="AJ42" s="266"/>
      <c r="AK42" s="266"/>
      <c r="AL42" s="266"/>
      <c r="AM42" s="266"/>
      <c r="AN42" s="267"/>
      <c r="AO42" s="268" t="str">
        <f>IF(基本入力!$AP$43="","",基本入力!$AP$43)</f>
        <v/>
      </c>
      <c r="AP42" s="268"/>
      <c r="AQ42" s="268"/>
      <c r="AR42" s="268"/>
      <c r="AS42" s="268"/>
      <c r="AT42" s="268"/>
      <c r="AU42" s="268"/>
      <c r="AV42" s="268"/>
      <c r="AW42" s="268"/>
      <c r="BO42" s="317">
        <f>BF41*BM41</f>
        <v>0</v>
      </c>
      <c r="BP42" s="317"/>
      <c r="BQ42" s="317"/>
      <c r="BR42" s="317"/>
      <c r="BS42" s="317"/>
      <c r="BT42" s="317"/>
      <c r="BU42" s="317"/>
      <c r="BV42" s="317">
        <f>BF40*BM40</f>
        <v>0</v>
      </c>
      <c r="BW42" s="317"/>
      <c r="BX42" s="317"/>
      <c r="BY42" s="317"/>
      <c r="BZ42" s="317"/>
      <c r="CA42" s="317"/>
      <c r="CB42" s="317"/>
      <c r="CC42" s="129"/>
    </row>
    <row r="43" spans="2:85" ht="6" customHeight="1">
      <c r="B43" s="128"/>
      <c r="CC43" s="149"/>
    </row>
    <row r="44" spans="2:85" ht="18" customHeight="1">
      <c r="B44" s="128"/>
      <c r="CC44" s="129"/>
    </row>
    <row r="45" spans="2:85" ht="6" customHeight="1">
      <c r="B45" s="128"/>
      <c r="CC45" s="129"/>
    </row>
    <row r="46" spans="2:85" ht="18" customHeight="1">
      <c r="B46" s="128"/>
      <c r="C46" s="240" t="str">
        <f>IF(基本入力!I47="","",基本入力!I47)</f>
        <v/>
      </c>
      <c r="D46" s="240"/>
      <c r="E46" s="240"/>
      <c r="F46" s="240"/>
      <c r="G46" s="240"/>
      <c r="H46" s="240"/>
      <c r="I46" s="240"/>
      <c r="J46" s="240"/>
      <c r="K46" s="240"/>
      <c r="L46" s="240"/>
      <c r="M46" s="240"/>
      <c r="N46" s="240"/>
      <c r="O46" s="240"/>
      <c r="P46" s="240"/>
      <c r="Q46" s="240"/>
      <c r="R46" s="240"/>
      <c r="S46" s="240"/>
      <c r="CC46" s="129"/>
    </row>
    <row r="47" spans="2:85" ht="18" customHeight="1">
      <c r="B47" s="128"/>
      <c r="C47" s="223" t="s">
        <v>222</v>
      </c>
      <c r="D47" s="223"/>
      <c r="E47" s="223"/>
      <c r="F47" s="223"/>
      <c r="G47" s="223"/>
      <c r="H47" s="223"/>
      <c r="I47" s="223"/>
      <c r="J47" s="223"/>
      <c r="K47" s="223"/>
      <c r="L47" s="223"/>
      <c r="M47" s="223"/>
      <c r="N47" s="223"/>
      <c r="O47" s="223"/>
      <c r="P47" s="223"/>
      <c r="Q47" s="223"/>
      <c r="R47" s="223"/>
      <c r="S47" s="223"/>
      <c r="T47" s="223"/>
      <c r="U47" s="223"/>
      <c r="V47" s="223"/>
      <c r="W47" s="223"/>
      <c r="X47" s="223"/>
      <c r="Z47" s="224" t="s">
        <v>223</v>
      </c>
      <c r="AA47" s="224"/>
      <c r="AB47" s="42"/>
      <c r="CC47" s="129"/>
    </row>
    <row r="48" spans="2:85" ht="18" customHeight="1">
      <c r="B48" s="128"/>
      <c r="C48" s="223" t="s">
        <v>84</v>
      </c>
      <c r="D48" s="223"/>
      <c r="E48" s="223"/>
      <c r="F48" s="223"/>
      <c r="G48" s="223"/>
      <c r="H48" s="223"/>
      <c r="I48" s="223"/>
      <c r="J48" s="223"/>
      <c r="K48" s="223"/>
      <c r="L48" s="223"/>
      <c r="M48" s="223"/>
      <c r="N48" s="223"/>
      <c r="O48" s="223"/>
      <c r="P48" s="223"/>
      <c r="Q48" s="223"/>
      <c r="R48" s="223"/>
      <c r="S48" s="223"/>
      <c r="T48" s="223"/>
      <c r="U48" s="223"/>
      <c r="V48" s="223"/>
      <c r="W48" s="223"/>
      <c r="X48" s="223"/>
      <c r="Z48" s="224" t="s">
        <v>223</v>
      </c>
      <c r="AA48" s="224"/>
      <c r="AB48" s="42"/>
      <c r="CC48" s="129"/>
    </row>
    <row r="49" spans="2:82" ht="6" customHeight="1">
      <c r="B49" s="128"/>
      <c r="CC49" s="129"/>
    </row>
    <row r="50" spans="2:82" ht="31.9" customHeight="1">
      <c r="B50" s="128"/>
      <c r="R50" s="225" t="str">
        <f>IF($AN$17="","",$AN$17)</f>
        <v/>
      </c>
      <c r="S50" s="225"/>
      <c r="T50" s="225"/>
      <c r="U50" s="225"/>
      <c r="V50" s="225"/>
      <c r="W50" s="225"/>
      <c r="X50" s="225"/>
      <c r="Y50" s="225"/>
      <c r="Z50" s="225"/>
      <c r="AA50" s="225"/>
      <c r="AB50" s="225"/>
      <c r="AC50" s="225"/>
      <c r="AD50" s="72"/>
      <c r="AE50" s="226" t="s">
        <v>233</v>
      </c>
      <c r="AF50" s="226"/>
      <c r="AG50" s="226"/>
      <c r="AH50" s="226"/>
      <c r="AI50" s="226"/>
      <c r="AJ50" s="226"/>
      <c r="AK50" s="226"/>
      <c r="AL50" s="226"/>
      <c r="AM50" s="226"/>
      <c r="AN50" s="226"/>
      <c r="AO50" s="226"/>
      <c r="AP50" s="226"/>
      <c r="AQ50" s="226"/>
      <c r="AR50" s="226"/>
      <c r="AS50" s="226"/>
      <c r="AT50" s="226"/>
      <c r="AU50" s="226"/>
      <c r="AV50" s="38"/>
      <c r="AW50" s="227" t="str">
        <f>IF(基本入力!$O$31="","",基本入力!$O$31)</f>
        <v/>
      </c>
      <c r="AX50" s="227"/>
      <c r="AY50" s="227"/>
      <c r="AZ50" s="227"/>
      <c r="BA50" s="227"/>
      <c r="BB50" s="227"/>
      <c r="BC50" s="227"/>
      <c r="BD50" s="227"/>
      <c r="BE50" s="227"/>
      <c r="BF50" s="227"/>
      <c r="BG50" s="227"/>
      <c r="BH50" s="227"/>
      <c r="BI50" s="227"/>
      <c r="BJ50" s="227"/>
      <c r="BK50" s="227"/>
      <c r="BL50" s="227"/>
      <c r="BM50" s="227"/>
      <c r="BN50" s="227"/>
      <c r="BO50" s="227"/>
      <c r="BP50" s="227"/>
      <c r="BQ50" s="227"/>
      <c r="BT50" s="224" t="s">
        <v>46</v>
      </c>
      <c r="BU50" s="224"/>
      <c r="CC50" s="129"/>
    </row>
    <row r="51" spans="2:82" ht="6" customHeight="1">
      <c r="B51" s="128"/>
      <c r="R51" s="73"/>
      <c r="S51" s="73"/>
      <c r="T51" s="73"/>
      <c r="U51" s="73"/>
      <c r="V51" s="73"/>
      <c r="W51" s="73"/>
      <c r="X51" s="73"/>
      <c r="Y51" s="73"/>
      <c r="Z51" s="73"/>
      <c r="AA51" s="73"/>
      <c r="AB51" s="73"/>
      <c r="AC51" s="73"/>
      <c r="AD51" s="73"/>
      <c r="AE51" s="38"/>
      <c r="AF51" s="38"/>
      <c r="AG51" s="38"/>
      <c r="AH51" s="38"/>
      <c r="AI51" s="38"/>
      <c r="AJ51" s="38"/>
      <c r="AK51" s="38"/>
      <c r="AL51" s="38"/>
      <c r="AM51" s="38"/>
      <c r="AN51" s="38"/>
      <c r="AO51" s="38"/>
      <c r="AP51" s="38"/>
      <c r="AQ51" s="38"/>
      <c r="AR51" s="38"/>
      <c r="AS51" s="38"/>
      <c r="AT51" s="38"/>
      <c r="AU51" s="38"/>
      <c r="AV51" s="38"/>
      <c r="AW51" s="73"/>
      <c r="AX51" s="73"/>
      <c r="AY51" s="73"/>
      <c r="AZ51" s="73"/>
      <c r="BA51" s="73"/>
      <c r="BB51" s="73"/>
      <c r="BC51" s="73"/>
      <c r="BD51" s="73"/>
      <c r="BE51" s="73"/>
      <c r="BF51" s="73"/>
      <c r="BG51" s="73"/>
      <c r="BH51" s="73"/>
      <c r="BI51" s="73"/>
      <c r="BJ51" s="73"/>
      <c r="BK51" s="73"/>
      <c r="BL51" s="73"/>
      <c r="BM51" s="73"/>
      <c r="BN51" s="73"/>
      <c r="BO51" s="73"/>
      <c r="BP51" s="73"/>
      <c r="BQ51" s="73"/>
      <c r="CC51" s="129"/>
    </row>
    <row r="52" spans="2:82" ht="31.9" customHeight="1">
      <c r="B52" s="128"/>
      <c r="R52" s="225" t="str">
        <f>IF($AN$17="","",$AN$17)</f>
        <v/>
      </c>
      <c r="S52" s="225"/>
      <c r="T52" s="225"/>
      <c r="U52" s="225"/>
      <c r="V52" s="225"/>
      <c r="W52" s="225"/>
      <c r="X52" s="225"/>
      <c r="Y52" s="225"/>
      <c r="Z52" s="225"/>
      <c r="AA52" s="225"/>
      <c r="AB52" s="225"/>
      <c r="AC52" s="225"/>
      <c r="AD52" s="72"/>
      <c r="AE52" s="226" t="s">
        <v>47</v>
      </c>
      <c r="AF52" s="226"/>
      <c r="AG52" s="226"/>
      <c r="AH52" s="226"/>
      <c r="AI52" s="226"/>
      <c r="AJ52" s="226"/>
      <c r="AK52" s="226"/>
      <c r="AL52" s="226"/>
      <c r="AM52" s="226"/>
      <c r="AN52" s="226"/>
      <c r="AO52" s="226"/>
      <c r="AP52" s="226"/>
      <c r="AQ52" s="226"/>
      <c r="AR52" s="226"/>
      <c r="AS52" s="226"/>
      <c r="AT52" s="226"/>
      <c r="AU52" s="226"/>
      <c r="AV52" s="38"/>
      <c r="AW52" s="227" t="str">
        <f>IF(基本入力!$O$33="","",基本入力!$O$33)</f>
        <v/>
      </c>
      <c r="AX52" s="227"/>
      <c r="AY52" s="227"/>
      <c r="AZ52" s="227"/>
      <c r="BA52" s="227"/>
      <c r="BB52" s="227"/>
      <c r="BC52" s="227"/>
      <c r="BD52" s="227"/>
      <c r="BE52" s="227"/>
      <c r="BF52" s="227"/>
      <c r="BG52" s="227"/>
      <c r="BH52" s="227"/>
      <c r="BI52" s="227"/>
      <c r="BJ52" s="227"/>
      <c r="BK52" s="227"/>
      <c r="BL52" s="227"/>
      <c r="BM52" s="227"/>
      <c r="BN52" s="227"/>
      <c r="BO52" s="227"/>
      <c r="BP52" s="227"/>
      <c r="BQ52" s="227"/>
      <c r="BT52" s="224" t="s">
        <v>46</v>
      </c>
      <c r="BU52" s="224"/>
      <c r="CC52" s="129"/>
    </row>
    <row r="53" spans="2:82">
      <c r="B53" s="128"/>
      <c r="CC53" s="129"/>
    </row>
    <row r="54" spans="2:82">
      <c r="B54" s="128"/>
      <c r="CC54" s="129"/>
    </row>
    <row r="55" spans="2:82">
      <c r="B55" s="128"/>
      <c r="CC55" s="129"/>
    </row>
    <row r="56" spans="2:82">
      <c r="B56" s="128"/>
      <c r="CC56" s="129"/>
    </row>
    <row r="57" spans="2:82">
      <c r="B57" s="128"/>
      <c r="CC57" s="129"/>
    </row>
    <row r="58" spans="2:82">
      <c r="B58" s="128"/>
      <c r="CC58" s="129"/>
    </row>
    <row r="59" spans="2:82" ht="20.25" customHeight="1">
      <c r="B59" s="128"/>
      <c r="C59" s="269" t="s">
        <v>69</v>
      </c>
      <c r="D59" s="269"/>
      <c r="E59" s="269"/>
      <c r="F59" s="269"/>
      <c r="G59" s="269"/>
      <c r="H59" s="269"/>
      <c r="I59" s="269"/>
      <c r="J59" s="269"/>
      <c r="K59" s="269"/>
      <c r="L59" s="269"/>
      <c r="M59" s="269"/>
      <c r="N59" s="269"/>
      <c r="O59" s="269"/>
      <c r="P59" s="269"/>
      <c r="Q59" s="269"/>
      <c r="R59" s="269"/>
      <c r="BX59" s="228" t="s">
        <v>77</v>
      </c>
      <c r="BY59" s="228"/>
      <c r="BZ59" s="228"/>
      <c r="CA59" s="228"/>
      <c r="CB59" s="228"/>
      <c r="CC59" s="142"/>
    </row>
    <row r="60" spans="2:82" ht="21.75" customHeight="1">
      <c r="B60" s="128"/>
      <c r="C60" s="269"/>
      <c r="D60" s="269"/>
      <c r="E60" s="269"/>
      <c r="F60" s="269"/>
      <c r="G60" s="269"/>
      <c r="H60" s="269"/>
      <c r="I60" s="269"/>
      <c r="J60" s="269"/>
      <c r="K60" s="269"/>
      <c r="L60" s="269"/>
      <c r="M60" s="269"/>
      <c r="N60" s="269"/>
      <c r="O60" s="269"/>
      <c r="P60" s="269"/>
      <c r="Q60" s="269"/>
      <c r="R60" s="269"/>
      <c r="CC60" s="129"/>
    </row>
    <row r="61" spans="2:82" ht="21" customHeight="1">
      <c r="B61" s="128"/>
      <c r="C61" s="229" t="str">
        <f>IF($C$15="","",$C$15)</f>
        <v>第５０回広島県民スポーツ大会　陸上競技参加者名簿</v>
      </c>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29"/>
      <c r="AP61" s="229"/>
      <c r="AQ61" s="229"/>
      <c r="AR61" s="229"/>
      <c r="AS61" s="229"/>
      <c r="AT61" s="229"/>
      <c r="AU61" s="229"/>
      <c r="AV61" s="229"/>
      <c r="AW61" s="229"/>
      <c r="AX61" s="229"/>
      <c r="AY61" s="229"/>
      <c r="AZ61" s="229"/>
      <c r="BA61" s="229"/>
      <c r="BB61" s="229"/>
      <c r="BC61" s="229"/>
      <c r="BD61" s="229"/>
      <c r="BE61" s="229"/>
      <c r="BF61" s="229"/>
      <c r="BG61" s="229"/>
      <c r="BH61" s="229"/>
      <c r="BI61" s="229"/>
      <c r="BJ61" s="229"/>
      <c r="BK61" s="229"/>
      <c r="BL61" s="229"/>
      <c r="BM61" s="229"/>
      <c r="BN61" s="229"/>
      <c r="BO61" s="229"/>
      <c r="BP61" s="229"/>
      <c r="BQ61" s="229"/>
      <c r="BR61" s="229"/>
      <c r="BS61" s="229"/>
      <c r="BT61" s="229"/>
      <c r="BU61" s="229"/>
      <c r="BV61" s="229"/>
      <c r="BW61" s="229"/>
      <c r="BX61" s="229"/>
      <c r="BY61" s="229"/>
      <c r="BZ61" s="229"/>
      <c r="CA61" s="229"/>
      <c r="CB61" s="229"/>
      <c r="CC61" s="143"/>
    </row>
    <row r="62" spans="2:82" ht="10.5" customHeight="1">
      <c r="B62" s="128"/>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143"/>
    </row>
    <row r="63" spans="2:82" ht="24.6" customHeight="1">
      <c r="B63" s="128"/>
      <c r="C63" s="286" t="s">
        <v>90</v>
      </c>
      <c r="D63" s="286"/>
      <c r="E63" s="286"/>
      <c r="F63" s="286"/>
      <c r="G63" s="286"/>
      <c r="H63" s="286"/>
      <c r="I63" s="286"/>
      <c r="J63" s="286"/>
      <c r="K63" s="286"/>
      <c r="L63" s="286"/>
      <c r="M63" s="286"/>
      <c r="N63" s="286"/>
      <c r="O63" s="67"/>
      <c r="P63" s="270" t="str">
        <f>IF($P$17="","",$P$17)</f>
        <v/>
      </c>
      <c r="Q63" s="270"/>
      <c r="R63" s="270"/>
      <c r="S63" s="270"/>
      <c r="T63" s="270"/>
      <c r="U63" s="270"/>
      <c r="V63" s="270"/>
      <c r="W63" s="270"/>
      <c r="X63" s="270"/>
      <c r="Y63" s="270"/>
      <c r="Z63" s="270"/>
      <c r="AA63" s="270"/>
      <c r="AB63" s="270"/>
      <c r="AC63" s="270"/>
      <c r="AD63" s="270"/>
      <c r="AE63" s="270"/>
      <c r="AF63" s="270"/>
      <c r="AG63" s="270"/>
      <c r="AH63" s="270"/>
      <c r="AI63" s="270"/>
      <c r="AJ63" s="270"/>
      <c r="AK63" s="270"/>
      <c r="AM63" s="37" t="s">
        <v>34</v>
      </c>
      <c r="AN63" s="271" t="str">
        <f>IF($AN$17="","",$AN$17)</f>
        <v/>
      </c>
      <c r="AO63" s="271"/>
      <c r="AP63" s="271"/>
      <c r="AQ63" s="271"/>
      <c r="AR63" s="271"/>
      <c r="AS63" s="271"/>
      <c r="AT63" s="271"/>
      <c r="AU63" s="271"/>
      <c r="AV63" s="37" t="s">
        <v>36</v>
      </c>
      <c r="AX63" s="67" t="s">
        <v>91</v>
      </c>
      <c r="AY63" s="67"/>
      <c r="AZ63" s="67"/>
      <c r="BA63" s="67"/>
      <c r="BB63" s="67"/>
      <c r="BC63" s="67"/>
      <c r="BD63" s="67"/>
      <c r="BE63" s="67"/>
      <c r="BF63" s="67"/>
      <c r="BG63" s="67"/>
      <c r="BH63" s="67"/>
      <c r="BI63" s="67"/>
      <c r="BJ63" s="272" t="str">
        <f>IF($BJ$17="","",$BJ$17)</f>
        <v/>
      </c>
      <c r="BK63" s="273"/>
      <c r="BL63" s="273"/>
      <c r="BM63" s="273"/>
      <c r="BN63" s="273"/>
      <c r="BO63" s="273"/>
      <c r="BP63" s="273"/>
      <c r="BQ63" s="273"/>
      <c r="BR63" s="273"/>
      <c r="BS63" s="273"/>
      <c r="BT63" s="273"/>
      <c r="BU63" s="273"/>
      <c r="BV63" s="273"/>
      <c r="BW63" s="273"/>
      <c r="BX63" s="273"/>
      <c r="BY63" s="273"/>
      <c r="BZ63" s="273"/>
      <c r="CA63" s="273"/>
      <c r="CB63" s="273"/>
      <c r="CC63" s="144"/>
    </row>
    <row r="64" spans="2:82" ht="24.6" customHeight="1">
      <c r="B64" s="128"/>
      <c r="C64" s="286" t="s">
        <v>244</v>
      </c>
      <c r="D64" s="286"/>
      <c r="E64" s="286"/>
      <c r="F64" s="286"/>
      <c r="G64" s="286"/>
      <c r="H64" s="286"/>
      <c r="I64" s="286"/>
      <c r="J64" s="286"/>
      <c r="K64" s="286"/>
      <c r="L64" s="286"/>
      <c r="M64" s="286"/>
      <c r="N64" s="286"/>
      <c r="O64" s="67"/>
      <c r="P64" s="318" t="s">
        <v>35</v>
      </c>
      <c r="Q64" s="318"/>
      <c r="R64" s="347" t="str">
        <f>IF(基本入力!$I$23="","",基本入力!$I$23)</f>
        <v/>
      </c>
      <c r="S64" s="347"/>
      <c r="T64" s="347"/>
      <c r="U64" s="347"/>
      <c r="V64" s="347"/>
      <c r="W64" s="347"/>
      <c r="X64" s="347"/>
      <c r="Y64" s="347"/>
      <c r="Z64" s="348" t="str">
        <f>IF(基本入力!$O$23="","",基本入力!$O$23)</f>
        <v/>
      </c>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348"/>
      <c r="AY64" s="348"/>
      <c r="AZ64" s="348"/>
      <c r="BA64" s="348"/>
      <c r="BB64" s="348"/>
      <c r="BC64" s="348"/>
      <c r="BD64" s="348"/>
      <c r="BE64" s="348"/>
      <c r="BF64" s="348"/>
      <c r="BG64" s="165"/>
      <c r="BH64" s="274" t="s">
        <v>246</v>
      </c>
      <c r="BI64" s="275"/>
      <c r="BJ64" s="275"/>
      <c r="BK64" s="275"/>
      <c r="BL64" s="275"/>
      <c r="BM64" s="275"/>
      <c r="BN64" s="167"/>
      <c r="BO64" s="276" t="str">
        <f>IF(基本入力!$I$25="","",基本入力!$I$25)</f>
        <v/>
      </c>
      <c r="BP64" s="276"/>
      <c r="BQ64" s="276"/>
      <c r="BR64" s="276"/>
      <c r="BS64" s="276"/>
      <c r="BT64" s="276"/>
      <c r="BU64" s="276"/>
      <c r="BV64" s="276"/>
      <c r="BW64" s="276"/>
      <c r="BX64" s="276"/>
      <c r="BY64" s="276"/>
      <c r="BZ64" s="276"/>
      <c r="CA64" s="276"/>
      <c r="CB64" s="276"/>
      <c r="CC64" s="145"/>
      <c r="CD64" s="140" t="str">
        <f>$P$17</f>
        <v/>
      </c>
    </row>
    <row r="65" spans="2:83" ht="24.6" customHeight="1">
      <c r="B65" s="128"/>
      <c r="C65" s="67"/>
      <c r="D65" s="67"/>
      <c r="E65" s="67"/>
      <c r="F65" s="67"/>
      <c r="G65" s="67"/>
      <c r="H65" s="67"/>
      <c r="I65" s="67"/>
      <c r="J65" s="67"/>
      <c r="K65" s="67"/>
      <c r="L65" s="67"/>
      <c r="M65" s="67"/>
      <c r="N65" s="67"/>
      <c r="O65" s="67"/>
      <c r="P65" s="160"/>
      <c r="Q65" s="160"/>
      <c r="R65" s="161"/>
      <c r="S65" s="161"/>
      <c r="T65" s="161"/>
      <c r="U65" s="162"/>
      <c r="V65" s="162"/>
      <c r="W65" s="163"/>
      <c r="X65" s="163"/>
      <c r="Y65" s="163"/>
      <c r="Z65" s="163"/>
      <c r="AA65" s="164"/>
      <c r="AB65" s="164"/>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275" t="s">
        <v>247</v>
      </c>
      <c r="BI65" s="275"/>
      <c r="BJ65" s="275"/>
      <c r="BK65" s="275"/>
      <c r="BL65" s="275"/>
      <c r="BM65" s="275"/>
      <c r="BN65" s="166"/>
      <c r="BO65" s="277" t="str">
        <f>IF(基本入力!$I$27="","",基本入力!$I$27)</f>
        <v/>
      </c>
      <c r="BP65" s="277"/>
      <c r="BQ65" s="277"/>
      <c r="BR65" s="277"/>
      <c r="BS65" s="277"/>
      <c r="BT65" s="277"/>
      <c r="BU65" s="277"/>
      <c r="BV65" s="277"/>
      <c r="BW65" s="277"/>
      <c r="BX65" s="277"/>
      <c r="BY65" s="277"/>
      <c r="BZ65" s="277"/>
      <c r="CA65" s="277"/>
      <c r="CB65" s="277"/>
      <c r="CC65" s="145"/>
      <c r="CD65" s="140" t="str">
        <f>PHONETIC(P63)</f>
        <v/>
      </c>
    </row>
    <row r="66" spans="2:83" ht="15.4" customHeight="1">
      <c r="B66" s="128"/>
      <c r="C66" s="24"/>
      <c r="D66" s="24"/>
      <c r="E66" s="24"/>
      <c r="F66" s="24"/>
      <c r="G66" s="24"/>
      <c r="H66" s="24"/>
      <c r="I66" s="24"/>
      <c r="J66" s="24"/>
      <c r="K66" s="24"/>
      <c r="L66" s="24"/>
      <c r="M66" s="24"/>
      <c r="N66" s="24"/>
      <c r="O66" s="24"/>
      <c r="P66" s="24"/>
      <c r="Q66" s="24"/>
      <c r="R66" s="24"/>
      <c r="S66" s="24"/>
      <c r="T66" s="24"/>
      <c r="U66" s="24"/>
      <c r="V66" s="24"/>
      <c r="W66" s="24"/>
      <c r="X66" s="24"/>
      <c r="Z66" s="24"/>
      <c r="AA66" s="24"/>
      <c r="AB66" s="24"/>
      <c r="AC66" s="24"/>
      <c r="AD66" s="24"/>
      <c r="AE66" s="24"/>
      <c r="AF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143"/>
      <c r="CD66" s="140"/>
    </row>
    <row r="67" spans="2:83" ht="15.4" customHeight="1">
      <c r="B67" s="128"/>
      <c r="C67" s="26" t="s">
        <v>34</v>
      </c>
      <c r="D67" s="230" t="str">
        <f>IF($D$21="","",$D$21)</f>
        <v/>
      </c>
      <c r="E67" s="230"/>
      <c r="F67" s="230"/>
      <c r="G67" s="26" t="s">
        <v>36</v>
      </c>
      <c r="H67" s="27"/>
      <c r="I67" s="27"/>
      <c r="J67" s="27" t="s">
        <v>39</v>
      </c>
      <c r="K67" s="26"/>
      <c r="L67" s="26"/>
      <c r="M67" s="26"/>
      <c r="N67" s="26"/>
      <c r="O67" s="26"/>
      <c r="P67" s="26"/>
      <c r="Q67" s="26"/>
      <c r="R67" s="26"/>
      <c r="S67" s="26"/>
      <c r="T67" s="26"/>
      <c r="U67" s="26"/>
      <c r="V67" s="26"/>
      <c r="W67" s="26"/>
      <c r="X67" s="26"/>
      <c r="Y67" s="25" t="s">
        <v>37</v>
      </c>
      <c r="Z67" s="26"/>
      <c r="AA67" s="26"/>
      <c r="AB67" s="26"/>
      <c r="AC67" s="26"/>
      <c r="AD67" s="26"/>
      <c r="AE67" s="26"/>
      <c r="AF67" s="26"/>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68"/>
      <c r="BP67" s="69"/>
      <c r="BQ67" s="69"/>
      <c r="BR67" s="69"/>
      <c r="BS67" s="69"/>
      <c r="BT67" s="69"/>
      <c r="BU67" s="69"/>
      <c r="BV67" s="69"/>
      <c r="BW67" s="69"/>
      <c r="BX67" s="69"/>
      <c r="BY67" s="69"/>
      <c r="BZ67" s="24"/>
      <c r="CA67" s="24"/>
      <c r="CB67" s="24"/>
      <c r="CC67" s="143"/>
      <c r="CD67" s="139" t="str">
        <f>ASC(CD65)</f>
        <v/>
      </c>
    </row>
    <row r="68" spans="2:83" ht="15.4" customHeight="1">
      <c r="B68" s="128"/>
      <c r="C68" s="26" t="s">
        <v>34</v>
      </c>
      <c r="D68" s="231" t="str">
        <f>IF($D$22="","",$D$22)</f>
        <v/>
      </c>
      <c r="E68" s="231"/>
      <c r="F68" s="231"/>
      <c r="G68" s="26" t="s">
        <v>36</v>
      </c>
      <c r="H68" s="26"/>
      <c r="I68" s="26"/>
      <c r="J68" s="27" t="s">
        <v>40</v>
      </c>
      <c r="K68" s="26"/>
      <c r="L68" s="26"/>
      <c r="M68" s="26"/>
      <c r="N68" s="26"/>
      <c r="O68" s="26"/>
      <c r="P68" s="26"/>
      <c r="Q68" s="26"/>
      <c r="R68" s="26"/>
      <c r="S68" s="26"/>
      <c r="T68" s="26"/>
      <c r="U68" s="26"/>
      <c r="V68" s="26"/>
      <c r="W68" s="26"/>
      <c r="X68" s="26"/>
      <c r="Y68" s="28" t="s">
        <v>219</v>
      </c>
      <c r="Z68" s="26"/>
      <c r="AA68" s="26"/>
      <c r="AB68" s="26"/>
      <c r="AC68" s="26"/>
      <c r="AD68" s="26"/>
      <c r="AE68" s="26"/>
      <c r="AF68" s="26"/>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68"/>
      <c r="BP68" s="68"/>
      <c r="BQ68" s="68"/>
      <c r="BR68" s="68"/>
      <c r="BS68" s="68"/>
      <c r="BT68" s="68"/>
      <c r="BU68" s="68"/>
      <c r="BV68" s="68"/>
      <c r="BW68" s="68"/>
      <c r="BX68" s="68"/>
      <c r="BY68" s="68"/>
      <c r="BZ68" s="24"/>
      <c r="CA68" s="24"/>
      <c r="CB68" s="24"/>
      <c r="CC68" s="143"/>
    </row>
    <row r="69" spans="2:83">
      <c r="B69" s="128"/>
      <c r="CC69" s="129"/>
    </row>
    <row r="70" spans="2:83" ht="15" customHeight="1">
      <c r="B70" s="128"/>
      <c r="C70" s="232" t="s">
        <v>85</v>
      </c>
      <c r="D70" s="233"/>
      <c r="E70" s="233"/>
      <c r="F70" s="234"/>
      <c r="G70" s="232" t="s">
        <v>195</v>
      </c>
      <c r="H70" s="233"/>
      <c r="I70" s="233"/>
      <c r="J70" s="233"/>
      <c r="K70" s="233"/>
      <c r="L70" s="234"/>
      <c r="M70" s="304" t="s">
        <v>127</v>
      </c>
      <c r="N70" s="305"/>
      <c r="O70" s="305"/>
      <c r="P70" s="305"/>
      <c r="Q70" s="305"/>
      <c r="R70" s="305"/>
      <c r="S70" s="305"/>
      <c r="T70" s="305"/>
      <c r="U70" s="305"/>
      <c r="V70" s="305"/>
      <c r="W70" s="305"/>
      <c r="X70" s="305"/>
      <c r="Y70" s="305"/>
      <c r="Z70" s="306"/>
      <c r="AA70" s="304" t="s">
        <v>53</v>
      </c>
      <c r="AB70" s="305"/>
      <c r="AC70" s="305"/>
      <c r="AD70" s="305"/>
      <c r="AE70" s="305"/>
      <c r="AF70" s="305"/>
      <c r="AG70" s="305"/>
      <c r="AH70" s="305"/>
      <c r="AI70" s="305"/>
      <c r="AJ70" s="305"/>
      <c r="AK70" s="305"/>
      <c r="AL70" s="305"/>
      <c r="AM70" s="305"/>
      <c r="AN70" s="305"/>
      <c r="AO70" s="232" t="s">
        <v>123</v>
      </c>
      <c r="AP70" s="233"/>
      <c r="AQ70" s="233"/>
      <c r="AR70" s="233"/>
      <c r="AS70" s="233"/>
      <c r="AT70" s="233"/>
      <c r="AU70" s="233"/>
      <c r="AV70" s="233"/>
      <c r="AW70" s="234"/>
      <c r="AX70" s="307" t="s">
        <v>31</v>
      </c>
      <c r="AY70" s="307"/>
      <c r="AZ70" s="307"/>
      <c r="BA70" s="307"/>
      <c r="BB70" s="308" t="s">
        <v>121</v>
      </c>
      <c r="BC70" s="308"/>
      <c r="BD70" s="308"/>
      <c r="BE70" s="308"/>
      <c r="BF70" s="308"/>
      <c r="BG70" s="308"/>
      <c r="BH70" s="301" t="s">
        <v>124</v>
      </c>
      <c r="BI70" s="301"/>
      <c r="BJ70" s="301"/>
      <c r="BK70" s="301"/>
      <c r="BL70" s="301"/>
      <c r="BM70" s="301"/>
      <c r="BN70" s="301"/>
      <c r="BO70" s="232" t="s">
        <v>232</v>
      </c>
      <c r="BP70" s="233"/>
      <c r="BQ70" s="233"/>
      <c r="BR70" s="233"/>
      <c r="BS70" s="233"/>
      <c r="BT70" s="233"/>
      <c r="BU70" s="234"/>
      <c r="BV70" s="311" t="s">
        <v>216</v>
      </c>
      <c r="BW70" s="312"/>
      <c r="BX70" s="312"/>
      <c r="BY70" s="312"/>
      <c r="BZ70" s="312"/>
      <c r="CA70" s="312"/>
      <c r="CB70" s="313"/>
      <c r="CC70" s="146"/>
    </row>
    <row r="71" spans="2:83" ht="15" customHeight="1">
      <c r="B71" s="128"/>
      <c r="C71" s="235"/>
      <c r="D71" s="236"/>
      <c r="E71" s="236"/>
      <c r="F71" s="237"/>
      <c r="G71" s="235"/>
      <c r="H71" s="236"/>
      <c r="I71" s="236"/>
      <c r="J71" s="236"/>
      <c r="K71" s="236"/>
      <c r="L71" s="237"/>
      <c r="M71" s="303" t="s">
        <v>122</v>
      </c>
      <c r="N71" s="303"/>
      <c r="O71" s="303"/>
      <c r="P71" s="303"/>
      <c r="Q71" s="303"/>
      <c r="R71" s="303"/>
      <c r="S71" s="303"/>
      <c r="T71" s="303" t="s">
        <v>44</v>
      </c>
      <c r="U71" s="303"/>
      <c r="V71" s="303"/>
      <c r="W71" s="303"/>
      <c r="X71" s="303"/>
      <c r="Y71" s="303"/>
      <c r="Z71" s="303"/>
      <c r="AA71" s="303" t="s">
        <v>122</v>
      </c>
      <c r="AB71" s="303"/>
      <c r="AC71" s="303"/>
      <c r="AD71" s="303"/>
      <c r="AE71" s="303"/>
      <c r="AF71" s="303"/>
      <c r="AG71" s="303"/>
      <c r="AH71" s="303" t="s">
        <v>44</v>
      </c>
      <c r="AI71" s="303"/>
      <c r="AJ71" s="303"/>
      <c r="AK71" s="303"/>
      <c r="AL71" s="303"/>
      <c r="AM71" s="303"/>
      <c r="AN71" s="303"/>
      <c r="AO71" s="235"/>
      <c r="AP71" s="236"/>
      <c r="AQ71" s="236"/>
      <c r="AR71" s="236"/>
      <c r="AS71" s="236"/>
      <c r="AT71" s="236"/>
      <c r="AU71" s="236"/>
      <c r="AV71" s="236"/>
      <c r="AW71" s="237"/>
      <c r="AX71" s="307"/>
      <c r="AY71" s="307"/>
      <c r="AZ71" s="307"/>
      <c r="BA71" s="307"/>
      <c r="BB71" s="308"/>
      <c r="BC71" s="308"/>
      <c r="BD71" s="308"/>
      <c r="BE71" s="308"/>
      <c r="BF71" s="308"/>
      <c r="BG71" s="308"/>
      <c r="BH71" s="301"/>
      <c r="BI71" s="301"/>
      <c r="BJ71" s="301"/>
      <c r="BK71" s="301"/>
      <c r="BL71" s="301"/>
      <c r="BM71" s="301"/>
      <c r="BN71" s="301"/>
      <c r="BO71" s="235"/>
      <c r="BP71" s="236"/>
      <c r="BQ71" s="236"/>
      <c r="BR71" s="236"/>
      <c r="BS71" s="236"/>
      <c r="BT71" s="236"/>
      <c r="BU71" s="237"/>
      <c r="BV71" s="314"/>
      <c r="BW71" s="315"/>
      <c r="BX71" s="315"/>
      <c r="BY71" s="315"/>
      <c r="BZ71" s="315"/>
      <c r="CA71" s="315"/>
      <c r="CB71" s="316"/>
      <c r="CC71" s="146"/>
    </row>
    <row r="72" spans="2:83" ht="17.25" customHeight="1">
      <c r="B72" s="128"/>
      <c r="C72" s="309" t="s">
        <v>30</v>
      </c>
      <c r="D72" s="309"/>
      <c r="E72" s="310"/>
      <c r="F72" s="310"/>
      <c r="G72" s="288"/>
      <c r="H72" s="288"/>
      <c r="I72" s="288"/>
      <c r="J72" s="288"/>
      <c r="K72" s="288"/>
      <c r="L72" s="288"/>
      <c r="M72" s="289" t="s">
        <v>129</v>
      </c>
      <c r="N72" s="289"/>
      <c r="O72" s="289"/>
      <c r="P72" s="289"/>
      <c r="Q72" s="289"/>
      <c r="R72" s="289"/>
      <c r="S72" s="289"/>
      <c r="T72" s="289" t="s">
        <v>130</v>
      </c>
      <c r="U72" s="289"/>
      <c r="V72" s="289"/>
      <c r="W72" s="289"/>
      <c r="X72" s="289"/>
      <c r="Y72" s="289"/>
      <c r="Z72" s="289"/>
      <c r="AA72" s="290" t="str">
        <f>IF(M72="","",PHONETIC(M72))</f>
        <v>ヒロシマ</v>
      </c>
      <c r="AB72" s="290"/>
      <c r="AC72" s="290"/>
      <c r="AD72" s="290"/>
      <c r="AE72" s="290"/>
      <c r="AF72" s="290"/>
      <c r="AG72" s="290"/>
      <c r="AH72" s="290" t="str">
        <f>IF(T72="","",PHONETIC(T72))</f>
        <v>タロウ</v>
      </c>
      <c r="AI72" s="290"/>
      <c r="AJ72" s="290"/>
      <c r="AK72" s="290"/>
      <c r="AL72" s="290"/>
      <c r="AM72" s="290"/>
      <c r="AN72" s="290"/>
      <c r="AO72" s="291">
        <v>21338</v>
      </c>
      <c r="AP72" s="291"/>
      <c r="AQ72" s="291"/>
      <c r="AR72" s="291"/>
      <c r="AS72" s="291"/>
      <c r="AT72" s="291"/>
      <c r="AU72" s="291"/>
      <c r="AV72" s="291"/>
      <c r="AW72" s="291"/>
      <c r="AX72" s="302" t="s">
        <v>27</v>
      </c>
      <c r="AY72" s="302"/>
      <c r="AZ72" s="302"/>
      <c r="BA72" s="302"/>
      <c r="BB72" s="337">
        <v>6</v>
      </c>
      <c r="BC72" s="339"/>
      <c r="BD72" s="336" t="s">
        <v>231</v>
      </c>
      <c r="BE72" s="337"/>
      <c r="BF72" s="337"/>
      <c r="BG72" s="338"/>
      <c r="BH72" s="278">
        <v>100</v>
      </c>
      <c r="BI72" s="278"/>
      <c r="BJ72" s="278"/>
      <c r="BK72" s="278"/>
      <c r="BL72" s="278"/>
      <c r="BM72" s="278"/>
      <c r="BN72" s="278"/>
      <c r="BO72" s="279" t="s">
        <v>125</v>
      </c>
      <c r="BP72" s="280"/>
      <c r="BQ72" s="280"/>
      <c r="BR72" s="280"/>
      <c r="BS72" s="280"/>
      <c r="BT72" s="280"/>
      <c r="BU72" s="281"/>
      <c r="BV72" s="321" t="s">
        <v>128</v>
      </c>
      <c r="BW72" s="322"/>
      <c r="BX72" s="322"/>
      <c r="BY72" s="322"/>
      <c r="BZ72" s="322"/>
      <c r="CA72" s="322"/>
      <c r="CB72" s="323"/>
      <c r="CC72" s="147"/>
    </row>
    <row r="73" spans="2:83" ht="25.9" customHeight="1">
      <c r="B73" s="128"/>
      <c r="C73" s="268">
        <v>13</v>
      </c>
      <c r="D73" s="268"/>
      <c r="E73" s="268"/>
      <c r="F73" s="333"/>
      <c r="G73" s="282" t="str">
        <f t="shared" ref="G73:G84" si="8">IF(M73="","",IF($BO$22="","",$BO$22+C73))</f>
        <v/>
      </c>
      <c r="H73" s="283"/>
      <c r="I73" s="283"/>
      <c r="J73" s="283"/>
      <c r="K73" s="283"/>
      <c r="L73" s="284"/>
      <c r="M73" s="285"/>
      <c r="N73" s="285"/>
      <c r="O73" s="285"/>
      <c r="P73" s="285"/>
      <c r="Q73" s="285"/>
      <c r="R73" s="285"/>
      <c r="S73" s="285"/>
      <c r="T73" s="285"/>
      <c r="U73" s="285"/>
      <c r="V73" s="285"/>
      <c r="W73" s="285"/>
      <c r="X73" s="285"/>
      <c r="Y73" s="285"/>
      <c r="Z73" s="285"/>
      <c r="AA73" s="287" t="str">
        <f t="shared" ref="AA73:AA84" si="9">PHONETIC(M73)</f>
        <v/>
      </c>
      <c r="AB73" s="287"/>
      <c r="AC73" s="287"/>
      <c r="AD73" s="287"/>
      <c r="AE73" s="287"/>
      <c r="AF73" s="287"/>
      <c r="AG73" s="287"/>
      <c r="AH73" s="287" t="str">
        <f t="shared" ref="AH73:AH84" si="10">PHONETIC(T73)</f>
        <v/>
      </c>
      <c r="AI73" s="287"/>
      <c r="AJ73" s="287"/>
      <c r="AK73" s="287"/>
      <c r="AL73" s="287"/>
      <c r="AM73" s="287"/>
      <c r="AN73" s="287"/>
      <c r="AO73" s="296"/>
      <c r="AP73" s="296"/>
      <c r="AQ73" s="296"/>
      <c r="AR73" s="296"/>
      <c r="AS73" s="296"/>
      <c r="AT73" s="296"/>
      <c r="AU73" s="296"/>
      <c r="AV73" s="296"/>
      <c r="AW73" s="296"/>
      <c r="AX73" s="340"/>
      <c r="AY73" s="341"/>
      <c r="AZ73" s="341"/>
      <c r="BA73" s="342"/>
      <c r="BB73" s="326"/>
      <c r="BC73" s="327"/>
      <c r="BD73" s="324"/>
      <c r="BE73" s="255"/>
      <c r="BF73" s="255"/>
      <c r="BG73" s="325"/>
      <c r="BH73" s="300"/>
      <c r="BI73" s="300"/>
      <c r="BJ73" s="300"/>
      <c r="BK73" s="300"/>
      <c r="BL73" s="300"/>
      <c r="BM73" s="300"/>
      <c r="BN73" s="300"/>
      <c r="BO73" s="297"/>
      <c r="BP73" s="298"/>
      <c r="BQ73" s="298"/>
      <c r="BR73" s="298"/>
      <c r="BS73" s="298"/>
      <c r="BT73" s="298"/>
      <c r="BU73" s="299"/>
      <c r="BV73" s="297"/>
      <c r="BW73" s="298"/>
      <c r="BX73" s="298"/>
      <c r="BY73" s="298"/>
      <c r="BZ73" s="298"/>
      <c r="CA73" s="298"/>
      <c r="CB73" s="299"/>
      <c r="CC73" s="148"/>
      <c r="CD73" s="141" t="str">
        <f>IF(AX73="","",IF(AX73="男",1,IF(AX73="女",2,"")))</f>
        <v/>
      </c>
      <c r="CE73" s="38"/>
    </row>
    <row r="74" spans="2:83" ht="25.9" customHeight="1">
      <c r="B74" s="128"/>
      <c r="C74" s="268">
        <v>14</v>
      </c>
      <c r="D74" s="268"/>
      <c r="E74" s="268"/>
      <c r="F74" s="268"/>
      <c r="G74" s="282" t="str">
        <f t="shared" si="8"/>
        <v/>
      </c>
      <c r="H74" s="283"/>
      <c r="I74" s="283"/>
      <c r="J74" s="283"/>
      <c r="K74" s="283"/>
      <c r="L74" s="284"/>
      <c r="M74" s="285"/>
      <c r="N74" s="285"/>
      <c r="O74" s="285"/>
      <c r="P74" s="285"/>
      <c r="Q74" s="285"/>
      <c r="R74" s="285"/>
      <c r="S74" s="285"/>
      <c r="T74" s="285"/>
      <c r="U74" s="285"/>
      <c r="V74" s="285"/>
      <c r="W74" s="285"/>
      <c r="X74" s="285"/>
      <c r="Y74" s="285"/>
      <c r="Z74" s="285"/>
      <c r="AA74" s="287" t="str">
        <f t="shared" si="9"/>
        <v/>
      </c>
      <c r="AB74" s="287"/>
      <c r="AC74" s="287"/>
      <c r="AD74" s="287"/>
      <c r="AE74" s="287"/>
      <c r="AF74" s="287"/>
      <c r="AG74" s="287"/>
      <c r="AH74" s="287" t="str">
        <f t="shared" si="10"/>
        <v/>
      </c>
      <c r="AI74" s="287"/>
      <c r="AJ74" s="287"/>
      <c r="AK74" s="287"/>
      <c r="AL74" s="287"/>
      <c r="AM74" s="287"/>
      <c r="AN74" s="287"/>
      <c r="AO74" s="296"/>
      <c r="AP74" s="296"/>
      <c r="AQ74" s="296"/>
      <c r="AR74" s="296"/>
      <c r="AS74" s="296"/>
      <c r="AT74" s="296"/>
      <c r="AU74" s="296"/>
      <c r="AV74" s="296"/>
      <c r="AW74" s="296"/>
      <c r="AX74" s="340"/>
      <c r="AY74" s="341"/>
      <c r="AZ74" s="341"/>
      <c r="BA74" s="342"/>
      <c r="BB74" s="326"/>
      <c r="BC74" s="327"/>
      <c r="BD74" s="324"/>
      <c r="BE74" s="255"/>
      <c r="BF74" s="255"/>
      <c r="BG74" s="325"/>
      <c r="BH74" s="300"/>
      <c r="BI74" s="300"/>
      <c r="BJ74" s="300"/>
      <c r="BK74" s="300"/>
      <c r="BL74" s="300"/>
      <c r="BM74" s="300"/>
      <c r="BN74" s="300"/>
      <c r="BO74" s="297"/>
      <c r="BP74" s="298"/>
      <c r="BQ74" s="298"/>
      <c r="BR74" s="298"/>
      <c r="BS74" s="298"/>
      <c r="BT74" s="298"/>
      <c r="BU74" s="299"/>
      <c r="BV74" s="297"/>
      <c r="BW74" s="298"/>
      <c r="BX74" s="298"/>
      <c r="BY74" s="298"/>
      <c r="BZ74" s="298"/>
      <c r="CA74" s="298"/>
      <c r="CB74" s="299"/>
      <c r="CC74" s="148"/>
      <c r="CD74" s="141" t="str">
        <f>IF(AX74="","",IF(AX74="男",1,IF(AX74="女",2,"")))</f>
        <v/>
      </c>
    </row>
    <row r="75" spans="2:83" ht="25.9" customHeight="1">
      <c r="B75" s="128"/>
      <c r="C75" s="268">
        <v>15</v>
      </c>
      <c r="D75" s="268"/>
      <c r="E75" s="268"/>
      <c r="F75" s="268"/>
      <c r="G75" s="282" t="str">
        <f t="shared" si="8"/>
        <v/>
      </c>
      <c r="H75" s="283"/>
      <c r="I75" s="283"/>
      <c r="J75" s="283"/>
      <c r="K75" s="283"/>
      <c r="L75" s="284"/>
      <c r="M75" s="285"/>
      <c r="N75" s="285"/>
      <c r="O75" s="285"/>
      <c r="P75" s="285"/>
      <c r="Q75" s="285"/>
      <c r="R75" s="285"/>
      <c r="S75" s="285"/>
      <c r="T75" s="285"/>
      <c r="U75" s="285"/>
      <c r="V75" s="285"/>
      <c r="W75" s="285"/>
      <c r="X75" s="285"/>
      <c r="Y75" s="285"/>
      <c r="Z75" s="285"/>
      <c r="AA75" s="287" t="str">
        <f t="shared" si="9"/>
        <v/>
      </c>
      <c r="AB75" s="287"/>
      <c r="AC75" s="287"/>
      <c r="AD75" s="287"/>
      <c r="AE75" s="287"/>
      <c r="AF75" s="287"/>
      <c r="AG75" s="287"/>
      <c r="AH75" s="287" t="str">
        <f t="shared" si="10"/>
        <v/>
      </c>
      <c r="AI75" s="287"/>
      <c r="AJ75" s="287"/>
      <c r="AK75" s="287"/>
      <c r="AL75" s="287"/>
      <c r="AM75" s="287"/>
      <c r="AN75" s="287"/>
      <c r="AO75" s="296"/>
      <c r="AP75" s="296"/>
      <c r="AQ75" s="296"/>
      <c r="AR75" s="296"/>
      <c r="AS75" s="296"/>
      <c r="AT75" s="296"/>
      <c r="AU75" s="296"/>
      <c r="AV75" s="296"/>
      <c r="AW75" s="296"/>
      <c r="AX75" s="340"/>
      <c r="AY75" s="341"/>
      <c r="AZ75" s="341"/>
      <c r="BA75" s="342"/>
      <c r="BB75" s="326"/>
      <c r="BC75" s="327"/>
      <c r="BD75" s="324"/>
      <c r="BE75" s="255"/>
      <c r="BF75" s="255"/>
      <c r="BG75" s="325"/>
      <c r="BH75" s="300"/>
      <c r="BI75" s="300"/>
      <c r="BJ75" s="300"/>
      <c r="BK75" s="300"/>
      <c r="BL75" s="300"/>
      <c r="BM75" s="300"/>
      <c r="BN75" s="300"/>
      <c r="BO75" s="297"/>
      <c r="BP75" s="298"/>
      <c r="BQ75" s="298"/>
      <c r="BR75" s="298"/>
      <c r="BS75" s="298"/>
      <c r="BT75" s="298"/>
      <c r="BU75" s="299"/>
      <c r="BV75" s="297"/>
      <c r="BW75" s="298"/>
      <c r="BX75" s="298"/>
      <c r="BY75" s="298"/>
      <c r="BZ75" s="298"/>
      <c r="CA75" s="298"/>
      <c r="CB75" s="299"/>
      <c r="CC75" s="148"/>
      <c r="CD75" s="141" t="str">
        <f t="shared" ref="CD75:CD84" si="11">IF(AX75="","",IF(AX75="男",1,IF(AX75="女",2,"")))</f>
        <v/>
      </c>
    </row>
    <row r="76" spans="2:83" ht="25.9" customHeight="1">
      <c r="B76" s="128"/>
      <c r="C76" s="268">
        <v>16</v>
      </c>
      <c r="D76" s="268"/>
      <c r="E76" s="268"/>
      <c r="F76" s="268"/>
      <c r="G76" s="282" t="str">
        <f t="shared" si="8"/>
        <v/>
      </c>
      <c r="H76" s="283"/>
      <c r="I76" s="283"/>
      <c r="J76" s="283"/>
      <c r="K76" s="283"/>
      <c r="L76" s="284"/>
      <c r="M76" s="285"/>
      <c r="N76" s="285"/>
      <c r="O76" s="285"/>
      <c r="P76" s="285"/>
      <c r="Q76" s="285"/>
      <c r="R76" s="285"/>
      <c r="S76" s="285"/>
      <c r="T76" s="285"/>
      <c r="U76" s="285"/>
      <c r="V76" s="285"/>
      <c r="W76" s="285"/>
      <c r="X76" s="285"/>
      <c r="Y76" s="285"/>
      <c r="Z76" s="285"/>
      <c r="AA76" s="287" t="str">
        <f t="shared" si="9"/>
        <v/>
      </c>
      <c r="AB76" s="287"/>
      <c r="AC76" s="287"/>
      <c r="AD76" s="287"/>
      <c r="AE76" s="287"/>
      <c r="AF76" s="287"/>
      <c r="AG76" s="287"/>
      <c r="AH76" s="287" t="str">
        <f t="shared" si="10"/>
        <v/>
      </c>
      <c r="AI76" s="287"/>
      <c r="AJ76" s="287"/>
      <c r="AK76" s="287"/>
      <c r="AL76" s="287"/>
      <c r="AM76" s="287"/>
      <c r="AN76" s="287"/>
      <c r="AO76" s="296"/>
      <c r="AP76" s="296"/>
      <c r="AQ76" s="296"/>
      <c r="AR76" s="296"/>
      <c r="AS76" s="296"/>
      <c r="AT76" s="296"/>
      <c r="AU76" s="296"/>
      <c r="AV76" s="296"/>
      <c r="AW76" s="296"/>
      <c r="AX76" s="340"/>
      <c r="AY76" s="341"/>
      <c r="AZ76" s="341"/>
      <c r="BA76" s="342"/>
      <c r="BB76" s="326"/>
      <c r="BC76" s="327"/>
      <c r="BD76" s="324"/>
      <c r="BE76" s="255"/>
      <c r="BF76" s="255"/>
      <c r="BG76" s="325"/>
      <c r="BH76" s="300"/>
      <c r="BI76" s="300"/>
      <c r="BJ76" s="300"/>
      <c r="BK76" s="300"/>
      <c r="BL76" s="300"/>
      <c r="BM76" s="300"/>
      <c r="BN76" s="300"/>
      <c r="BO76" s="297"/>
      <c r="BP76" s="298"/>
      <c r="BQ76" s="298"/>
      <c r="BR76" s="298"/>
      <c r="BS76" s="298"/>
      <c r="BT76" s="298"/>
      <c r="BU76" s="299"/>
      <c r="BV76" s="297"/>
      <c r="BW76" s="298"/>
      <c r="BX76" s="298"/>
      <c r="BY76" s="298"/>
      <c r="BZ76" s="298"/>
      <c r="CA76" s="298"/>
      <c r="CB76" s="299"/>
      <c r="CC76" s="148"/>
      <c r="CD76" s="141" t="str">
        <f t="shared" si="11"/>
        <v/>
      </c>
    </row>
    <row r="77" spans="2:83" ht="25.9" customHeight="1">
      <c r="B77" s="128"/>
      <c r="C77" s="268">
        <v>17</v>
      </c>
      <c r="D77" s="268"/>
      <c r="E77" s="268"/>
      <c r="F77" s="268"/>
      <c r="G77" s="282" t="str">
        <f t="shared" si="8"/>
        <v/>
      </c>
      <c r="H77" s="283"/>
      <c r="I77" s="283"/>
      <c r="J77" s="283"/>
      <c r="K77" s="283"/>
      <c r="L77" s="284"/>
      <c r="M77" s="285"/>
      <c r="N77" s="285"/>
      <c r="O77" s="285"/>
      <c r="P77" s="285"/>
      <c r="Q77" s="285"/>
      <c r="R77" s="285"/>
      <c r="S77" s="285"/>
      <c r="T77" s="285"/>
      <c r="U77" s="285"/>
      <c r="V77" s="285"/>
      <c r="W77" s="285"/>
      <c r="X77" s="285"/>
      <c r="Y77" s="285"/>
      <c r="Z77" s="285"/>
      <c r="AA77" s="287" t="str">
        <f t="shared" si="9"/>
        <v/>
      </c>
      <c r="AB77" s="287"/>
      <c r="AC77" s="287"/>
      <c r="AD77" s="287"/>
      <c r="AE77" s="287"/>
      <c r="AF77" s="287"/>
      <c r="AG77" s="287"/>
      <c r="AH77" s="287" t="str">
        <f t="shared" si="10"/>
        <v/>
      </c>
      <c r="AI77" s="287"/>
      <c r="AJ77" s="287"/>
      <c r="AK77" s="287"/>
      <c r="AL77" s="287"/>
      <c r="AM77" s="287"/>
      <c r="AN77" s="287"/>
      <c r="AO77" s="296"/>
      <c r="AP77" s="296"/>
      <c r="AQ77" s="296"/>
      <c r="AR77" s="296"/>
      <c r="AS77" s="296"/>
      <c r="AT77" s="296"/>
      <c r="AU77" s="296"/>
      <c r="AV77" s="296"/>
      <c r="AW77" s="296"/>
      <c r="AX77" s="340"/>
      <c r="AY77" s="341"/>
      <c r="AZ77" s="341"/>
      <c r="BA77" s="342"/>
      <c r="BB77" s="326"/>
      <c r="BC77" s="327"/>
      <c r="BD77" s="324"/>
      <c r="BE77" s="255"/>
      <c r="BF77" s="255"/>
      <c r="BG77" s="325"/>
      <c r="BH77" s="300"/>
      <c r="BI77" s="300"/>
      <c r="BJ77" s="300"/>
      <c r="BK77" s="300"/>
      <c r="BL77" s="300"/>
      <c r="BM77" s="300"/>
      <c r="BN77" s="300"/>
      <c r="BO77" s="297"/>
      <c r="BP77" s="298"/>
      <c r="BQ77" s="298"/>
      <c r="BR77" s="298"/>
      <c r="BS77" s="298"/>
      <c r="BT77" s="298"/>
      <c r="BU77" s="299"/>
      <c r="BV77" s="297"/>
      <c r="BW77" s="298"/>
      <c r="BX77" s="298"/>
      <c r="BY77" s="298"/>
      <c r="BZ77" s="298"/>
      <c r="CA77" s="298"/>
      <c r="CB77" s="299"/>
      <c r="CC77" s="148"/>
      <c r="CD77" s="141" t="str">
        <f t="shared" si="11"/>
        <v/>
      </c>
    </row>
    <row r="78" spans="2:83" ht="25.9" customHeight="1">
      <c r="B78" s="128"/>
      <c r="C78" s="268">
        <v>18</v>
      </c>
      <c r="D78" s="268"/>
      <c r="E78" s="268"/>
      <c r="F78" s="268"/>
      <c r="G78" s="282" t="str">
        <f t="shared" si="8"/>
        <v/>
      </c>
      <c r="H78" s="283"/>
      <c r="I78" s="283"/>
      <c r="J78" s="283"/>
      <c r="K78" s="283"/>
      <c r="L78" s="284"/>
      <c r="M78" s="285"/>
      <c r="N78" s="285"/>
      <c r="O78" s="285"/>
      <c r="P78" s="285"/>
      <c r="Q78" s="285"/>
      <c r="R78" s="285"/>
      <c r="S78" s="285"/>
      <c r="T78" s="285"/>
      <c r="U78" s="285"/>
      <c r="V78" s="285"/>
      <c r="W78" s="285"/>
      <c r="X78" s="285"/>
      <c r="Y78" s="285"/>
      <c r="Z78" s="285"/>
      <c r="AA78" s="287" t="str">
        <f t="shared" si="9"/>
        <v/>
      </c>
      <c r="AB78" s="287"/>
      <c r="AC78" s="287"/>
      <c r="AD78" s="287"/>
      <c r="AE78" s="287"/>
      <c r="AF78" s="287"/>
      <c r="AG78" s="287"/>
      <c r="AH78" s="287" t="str">
        <f t="shared" si="10"/>
        <v/>
      </c>
      <c r="AI78" s="287"/>
      <c r="AJ78" s="287"/>
      <c r="AK78" s="287"/>
      <c r="AL78" s="287"/>
      <c r="AM78" s="287"/>
      <c r="AN78" s="287"/>
      <c r="AO78" s="296"/>
      <c r="AP78" s="296"/>
      <c r="AQ78" s="296"/>
      <c r="AR78" s="296"/>
      <c r="AS78" s="296"/>
      <c r="AT78" s="296"/>
      <c r="AU78" s="296"/>
      <c r="AV78" s="296"/>
      <c r="AW78" s="296"/>
      <c r="AX78" s="340"/>
      <c r="AY78" s="341"/>
      <c r="AZ78" s="341"/>
      <c r="BA78" s="342"/>
      <c r="BB78" s="326"/>
      <c r="BC78" s="327"/>
      <c r="BD78" s="324"/>
      <c r="BE78" s="255"/>
      <c r="BF78" s="255"/>
      <c r="BG78" s="325"/>
      <c r="BH78" s="300"/>
      <c r="BI78" s="300"/>
      <c r="BJ78" s="300"/>
      <c r="BK78" s="300"/>
      <c r="BL78" s="300"/>
      <c r="BM78" s="300"/>
      <c r="BN78" s="300"/>
      <c r="BO78" s="297"/>
      <c r="BP78" s="298"/>
      <c r="BQ78" s="298"/>
      <c r="BR78" s="298"/>
      <c r="BS78" s="298"/>
      <c r="BT78" s="298"/>
      <c r="BU78" s="299"/>
      <c r="BV78" s="297"/>
      <c r="BW78" s="298"/>
      <c r="BX78" s="298"/>
      <c r="BY78" s="298"/>
      <c r="BZ78" s="298"/>
      <c r="CA78" s="298"/>
      <c r="CB78" s="299"/>
      <c r="CC78" s="148"/>
      <c r="CD78" s="141" t="str">
        <f t="shared" si="11"/>
        <v/>
      </c>
    </row>
    <row r="79" spans="2:83" ht="25.9" customHeight="1">
      <c r="B79" s="128"/>
      <c r="C79" s="268">
        <v>19</v>
      </c>
      <c r="D79" s="268"/>
      <c r="E79" s="268"/>
      <c r="F79" s="268"/>
      <c r="G79" s="282" t="str">
        <f t="shared" si="8"/>
        <v/>
      </c>
      <c r="H79" s="283"/>
      <c r="I79" s="283"/>
      <c r="J79" s="283"/>
      <c r="K79" s="283"/>
      <c r="L79" s="284"/>
      <c r="M79" s="285"/>
      <c r="N79" s="285"/>
      <c r="O79" s="285"/>
      <c r="P79" s="285"/>
      <c r="Q79" s="285"/>
      <c r="R79" s="285"/>
      <c r="S79" s="285"/>
      <c r="T79" s="285"/>
      <c r="U79" s="285"/>
      <c r="V79" s="285"/>
      <c r="W79" s="285"/>
      <c r="X79" s="285"/>
      <c r="Y79" s="285"/>
      <c r="Z79" s="285"/>
      <c r="AA79" s="287" t="str">
        <f t="shared" si="9"/>
        <v/>
      </c>
      <c r="AB79" s="287"/>
      <c r="AC79" s="287"/>
      <c r="AD79" s="287"/>
      <c r="AE79" s="287"/>
      <c r="AF79" s="287"/>
      <c r="AG79" s="287"/>
      <c r="AH79" s="287" t="str">
        <f t="shared" si="10"/>
        <v/>
      </c>
      <c r="AI79" s="287"/>
      <c r="AJ79" s="287"/>
      <c r="AK79" s="287"/>
      <c r="AL79" s="287"/>
      <c r="AM79" s="287"/>
      <c r="AN79" s="287"/>
      <c r="AO79" s="296"/>
      <c r="AP79" s="296"/>
      <c r="AQ79" s="296"/>
      <c r="AR79" s="296"/>
      <c r="AS79" s="296"/>
      <c r="AT79" s="296"/>
      <c r="AU79" s="296"/>
      <c r="AV79" s="296"/>
      <c r="AW79" s="296"/>
      <c r="AX79" s="340"/>
      <c r="AY79" s="341"/>
      <c r="AZ79" s="341"/>
      <c r="BA79" s="342"/>
      <c r="BB79" s="326"/>
      <c r="BC79" s="327"/>
      <c r="BD79" s="324"/>
      <c r="BE79" s="255"/>
      <c r="BF79" s="255"/>
      <c r="BG79" s="325"/>
      <c r="BH79" s="300"/>
      <c r="BI79" s="300"/>
      <c r="BJ79" s="300"/>
      <c r="BK79" s="300"/>
      <c r="BL79" s="300"/>
      <c r="BM79" s="300"/>
      <c r="BN79" s="300"/>
      <c r="BO79" s="297"/>
      <c r="BP79" s="298"/>
      <c r="BQ79" s="298"/>
      <c r="BR79" s="298"/>
      <c r="BS79" s="298"/>
      <c r="BT79" s="298"/>
      <c r="BU79" s="299"/>
      <c r="BV79" s="297"/>
      <c r="BW79" s="298"/>
      <c r="BX79" s="298"/>
      <c r="BY79" s="298"/>
      <c r="BZ79" s="298"/>
      <c r="CA79" s="298"/>
      <c r="CB79" s="299"/>
      <c r="CC79" s="148"/>
      <c r="CD79" s="141" t="str">
        <f t="shared" si="11"/>
        <v/>
      </c>
    </row>
    <row r="80" spans="2:83" ht="25.9" customHeight="1">
      <c r="B80" s="128"/>
      <c r="C80" s="268">
        <v>20</v>
      </c>
      <c r="D80" s="268"/>
      <c r="E80" s="268"/>
      <c r="F80" s="268"/>
      <c r="G80" s="282" t="str">
        <f t="shared" si="8"/>
        <v/>
      </c>
      <c r="H80" s="283"/>
      <c r="I80" s="283"/>
      <c r="J80" s="283"/>
      <c r="K80" s="283"/>
      <c r="L80" s="284"/>
      <c r="M80" s="285"/>
      <c r="N80" s="285"/>
      <c r="O80" s="285"/>
      <c r="P80" s="285"/>
      <c r="Q80" s="285"/>
      <c r="R80" s="285"/>
      <c r="S80" s="285"/>
      <c r="T80" s="285"/>
      <c r="U80" s="285"/>
      <c r="V80" s="285"/>
      <c r="W80" s="285"/>
      <c r="X80" s="285"/>
      <c r="Y80" s="285"/>
      <c r="Z80" s="285"/>
      <c r="AA80" s="287" t="str">
        <f t="shared" si="9"/>
        <v/>
      </c>
      <c r="AB80" s="287"/>
      <c r="AC80" s="287"/>
      <c r="AD80" s="287"/>
      <c r="AE80" s="287"/>
      <c r="AF80" s="287"/>
      <c r="AG80" s="287"/>
      <c r="AH80" s="287" t="str">
        <f t="shared" si="10"/>
        <v/>
      </c>
      <c r="AI80" s="287"/>
      <c r="AJ80" s="287"/>
      <c r="AK80" s="287"/>
      <c r="AL80" s="287"/>
      <c r="AM80" s="287"/>
      <c r="AN80" s="287"/>
      <c r="AO80" s="296"/>
      <c r="AP80" s="296"/>
      <c r="AQ80" s="296"/>
      <c r="AR80" s="296"/>
      <c r="AS80" s="296"/>
      <c r="AT80" s="296"/>
      <c r="AU80" s="296"/>
      <c r="AV80" s="296"/>
      <c r="AW80" s="296"/>
      <c r="AX80" s="340"/>
      <c r="AY80" s="341"/>
      <c r="AZ80" s="341"/>
      <c r="BA80" s="342"/>
      <c r="BB80" s="326"/>
      <c r="BC80" s="327"/>
      <c r="BD80" s="324"/>
      <c r="BE80" s="255"/>
      <c r="BF80" s="255"/>
      <c r="BG80" s="325"/>
      <c r="BH80" s="300"/>
      <c r="BI80" s="300"/>
      <c r="BJ80" s="300"/>
      <c r="BK80" s="300"/>
      <c r="BL80" s="300"/>
      <c r="BM80" s="300"/>
      <c r="BN80" s="300"/>
      <c r="BO80" s="297"/>
      <c r="BP80" s="298"/>
      <c r="BQ80" s="298"/>
      <c r="BR80" s="298"/>
      <c r="BS80" s="298"/>
      <c r="BT80" s="298"/>
      <c r="BU80" s="299"/>
      <c r="BV80" s="297"/>
      <c r="BW80" s="298"/>
      <c r="BX80" s="298"/>
      <c r="BY80" s="298"/>
      <c r="BZ80" s="298"/>
      <c r="CA80" s="298"/>
      <c r="CB80" s="299"/>
      <c r="CC80" s="148"/>
      <c r="CD80" s="141" t="str">
        <f t="shared" si="11"/>
        <v/>
      </c>
    </row>
    <row r="81" spans="2:85" ht="25.9" customHeight="1">
      <c r="B81" s="128"/>
      <c r="C81" s="268">
        <v>21</v>
      </c>
      <c r="D81" s="268"/>
      <c r="E81" s="268"/>
      <c r="F81" s="268"/>
      <c r="G81" s="282" t="str">
        <f t="shared" si="8"/>
        <v/>
      </c>
      <c r="H81" s="283"/>
      <c r="I81" s="283"/>
      <c r="J81" s="283"/>
      <c r="K81" s="283"/>
      <c r="L81" s="284"/>
      <c r="M81" s="285"/>
      <c r="N81" s="285"/>
      <c r="O81" s="285"/>
      <c r="P81" s="285"/>
      <c r="Q81" s="285"/>
      <c r="R81" s="285"/>
      <c r="S81" s="285"/>
      <c r="T81" s="285"/>
      <c r="U81" s="285"/>
      <c r="V81" s="285"/>
      <c r="W81" s="285"/>
      <c r="X81" s="285"/>
      <c r="Y81" s="285"/>
      <c r="Z81" s="285"/>
      <c r="AA81" s="287" t="str">
        <f t="shared" si="9"/>
        <v/>
      </c>
      <c r="AB81" s="287"/>
      <c r="AC81" s="287"/>
      <c r="AD81" s="287"/>
      <c r="AE81" s="287"/>
      <c r="AF81" s="287"/>
      <c r="AG81" s="287"/>
      <c r="AH81" s="287" t="str">
        <f t="shared" si="10"/>
        <v/>
      </c>
      <c r="AI81" s="287"/>
      <c r="AJ81" s="287"/>
      <c r="AK81" s="287"/>
      <c r="AL81" s="287"/>
      <c r="AM81" s="287"/>
      <c r="AN81" s="287"/>
      <c r="AO81" s="296"/>
      <c r="AP81" s="296"/>
      <c r="AQ81" s="296"/>
      <c r="AR81" s="296"/>
      <c r="AS81" s="296"/>
      <c r="AT81" s="296"/>
      <c r="AU81" s="296"/>
      <c r="AV81" s="296"/>
      <c r="AW81" s="296"/>
      <c r="AX81" s="340"/>
      <c r="AY81" s="341"/>
      <c r="AZ81" s="341"/>
      <c r="BA81" s="342"/>
      <c r="BB81" s="326"/>
      <c r="BC81" s="327"/>
      <c r="BD81" s="324"/>
      <c r="BE81" s="255"/>
      <c r="BF81" s="255"/>
      <c r="BG81" s="325"/>
      <c r="BH81" s="300"/>
      <c r="BI81" s="300"/>
      <c r="BJ81" s="300"/>
      <c r="BK81" s="300"/>
      <c r="BL81" s="300"/>
      <c r="BM81" s="300"/>
      <c r="BN81" s="300"/>
      <c r="BO81" s="297"/>
      <c r="BP81" s="298"/>
      <c r="BQ81" s="298"/>
      <c r="BR81" s="298"/>
      <c r="BS81" s="298"/>
      <c r="BT81" s="298"/>
      <c r="BU81" s="299"/>
      <c r="BV81" s="297"/>
      <c r="BW81" s="298"/>
      <c r="BX81" s="298"/>
      <c r="BY81" s="298"/>
      <c r="BZ81" s="298"/>
      <c r="CA81" s="298"/>
      <c r="CB81" s="299"/>
      <c r="CC81" s="148"/>
      <c r="CD81" s="141" t="str">
        <f t="shared" si="11"/>
        <v/>
      </c>
    </row>
    <row r="82" spans="2:85" ht="25.9" customHeight="1">
      <c r="B82" s="128"/>
      <c r="C82" s="268">
        <v>22</v>
      </c>
      <c r="D82" s="268"/>
      <c r="E82" s="268"/>
      <c r="F82" s="268"/>
      <c r="G82" s="282" t="str">
        <f t="shared" si="8"/>
        <v/>
      </c>
      <c r="H82" s="283"/>
      <c r="I82" s="283"/>
      <c r="J82" s="283"/>
      <c r="K82" s="283"/>
      <c r="L82" s="284"/>
      <c r="M82" s="285"/>
      <c r="N82" s="285"/>
      <c r="O82" s="285"/>
      <c r="P82" s="285"/>
      <c r="Q82" s="285"/>
      <c r="R82" s="285"/>
      <c r="S82" s="285"/>
      <c r="T82" s="285"/>
      <c r="U82" s="285"/>
      <c r="V82" s="285"/>
      <c r="W82" s="285"/>
      <c r="X82" s="285"/>
      <c r="Y82" s="285"/>
      <c r="Z82" s="285"/>
      <c r="AA82" s="287" t="str">
        <f t="shared" si="9"/>
        <v/>
      </c>
      <c r="AB82" s="287"/>
      <c r="AC82" s="287"/>
      <c r="AD82" s="287"/>
      <c r="AE82" s="287"/>
      <c r="AF82" s="287"/>
      <c r="AG82" s="287"/>
      <c r="AH82" s="287" t="str">
        <f t="shared" si="10"/>
        <v/>
      </c>
      <c r="AI82" s="287"/>
      <c r="AJ82" s="287"/>
      <c r="AK82" s="287"/>
      <c r="AL82" s="287"/>
      <c r="AM82" s="287"/>
      <c r="AN82" s="287"/>
      <c r="AO82" s="296"/>
      <c r="AP82" s="296"/>
      <c r="AQ82" s="296"/>
      <c r="AR82" s="296"/>
      <c r="AS82" s="296"/>
      <c r="AT82" s="296"/>
      <c r="AU82" s="296"/>
      <c r="AV82" s="296"/>
      <c r="AW82" s="296"/>
      <c r="AX82" s="340"/>
      <c r="AY82" s="341"/>
      <c r="AZ82" s="341"/>
      <c r="BA82" s="342"/>
      <c r="BB82" s="326"/>
      <c r="BC82" s="327"/>
      <c r="BD82" s="324"/>
      <c r="BE82" s="255"/>
      <c r="BF82" s="255"/>
      <c r="BG82" s="325"/>
      <c r="BH82" s="300"/>
      <c r="BI82" s="300"/>
      <c r="BJ82" s="300"/>
      <c r="BK82" s="300"/>
      <c r="BL82" s="300"/>
      <c r="BM82" s="300"/>
      <c r="BN82" s="300"/>
      <c r="BO82" s="297"/>
      <c r="BP82" s="298"/>
      <c r="BQ82" s="298"/>
      <c r="BR82" s="298"/>
      <c r="BS82" s="298"/>
      <c r="BT82" s="298"/>
      <c r="BU82" s="299"/>
      <c r="BV82" s="297"/>
      <c r="BW82" s="298"/>
      <c r="BX82" s="298"/>
      <c r="BY82" s="298"/>
      <c r="BZ82" s="298"/>
      <c r="CA82" s="298"/>
      <c r="CB82" s="299"/>
      <c r="CC82" s="148"/>
      <c r="CD82" s="141" t="str">
        <f t="shared" si="11"/>
        <v/>
      </c>
    </row>
    <row r="83" spans="2:85" ht="25.9" customHeight="1">
      <c r="B83" s="128"/>
      <c r="C83" s="268">
        <v>23</v>
      </c>
      <c r="D83" s="268"/>
      <c r="E83" s="268"/>
      <c r="F83" s="268"/>
      <c r="G83" s="282" t="str">
        <f t="shared" si="8"/>
        <v/>
      </c>
      <c r="H83" s="283"/>
      <c r="I83" s="283"/>
      <c r="J83" s="283"/>
      <c r="K83" s="283"/>
      <c r="L83" s="284"/>
      <c r="M83" s="285"/>
      <c r="N83" s="285"/>
      <c r="O83" s="285"/>
      <c r="P83" s="285"/>
      <c r="Q83" s="285"/>
      <c r="R83" s="285"/>
      <c r="S83" s="285"/>
      <c r="T83" s="285"/>
      <c r="U83" s="285"/>
      <c r="V83" s="285"/>
      <c r="W83" s="285"/>
      <c r="X83" s="285"/>
      <c r="Y83" s="285"/>
      <c r="Z83" s="285"/>
      <c r="AA83" s="287" t="str">
        <f t="shared" si="9"/>
        <v/>
      </c>
      <c r="AB83" s="287"/>
      <c r="AC83" s="287"/>
      <c r="AD83" s="287"/>
      <c r="AE83" s="287"/>
      <c r="AF83" s="287"/>
      <c r="AG83" s="287"/>
      <c r="AH83" s="287" t="str">
        <f t="shared" si="10"/>
        <v/>
      </c>
      <c r="AI83" s="287"/>
      <c r="AJ83" s="287"/>
      <c r="AK83" s="287"/>
      <c r="AL83" s="287"/>
      <c r="AM83" s="287"/>
      <c r="AN83" s="287"/>
      <c r="AO83" s="296"/>
      <c r="AP83" s="296"/>
      <c r="AQ83" s="296"/>
      <c r="AR83" s="296"/>
      <c r="AS83" s="296"/>
      <c r="AT83" s="296"/>
      <c r="AU83" s="296"/>
      <c r="AV83" s="296"/>
      <c r="AW83" s="296"/>
      <c r="AX83" s="340"/>
      <c r="AY83" s="341"/>
      <c r="AZ83" s="341"/>
      <c r="BA83" s="342"/>
      <c r="BB83" s="326"/>
      <c r="BC83" s="327"/>
      <c r="BD83" s="324"/>
      <c r="BE83" s="255"/>
      <c r="BF83" s="255"/>
      <c r="BG83" s="325"/>
      <c r="BH83" s="300"/>
      <c r="BI83" s="300"/>
      <c r="BJ83" s="300"/>
      <c r="BK83" s="300"/>
      <c r="BL83" s="300"/>
      <c r="BM83" s="300"/>
      <c r="BN83" s="300"/>
      <c r="BO83" s="297"/>
      <c r="BP83" s="298"/>
      <c r="BQ83" s="298"/>
      <c r="BR83" s="298"/>
      <c r="BS83" s="298"/>
      <c r="BT83" s="298"/>
      <c r="BU83" s="299"/>
      <c r="BV83" s="297"/>
      <c r="BW83" s="298"/>
      <c r="BX83" s="298"/>
      <c r="BY83" s="298"/>
      <c r="BZ83" s="298"/>
      <c r="CA83" s="298"/>
      <c r="CB83" s="299"/>
      <c r="CC83" s="148"/>
      <c r="CD83" s="141" t="str">
        <f t="shared" si="11"/>
        <v/>
      </c>
    </row>
    <row r="84" spans="2:85" ht="25.9" customHeight="1">
      <c r="B84" s="128"/>
      <c r="C84" s="268">
        <v>24</v>
      </c>
      <c r="D84" s="268"/>
      <c r="E84" s="268"/>
      <c r="F84" s="268"/>
      <c r="G84" s="282" t="str">
        <f t="shared" si="8"/>
        <v/>
      </c>
      <c r="H84" s="283"/>
      <c r="I84" s="283"/>
      <c r="J84" s="283"/>
      <c r="K84" s="283"/>
      <c r="L84" s="284"/>
      <c r="M84" s="285"/>
      <c r="N84" s="285"/>
      <c r="O84" s="285"/>
      <c r="P84" s="285"/>
      <c r="Q84" s="285"/>
      <c r="R84" s="285"/>
      <c r="S84" s="285"/>
      <c r="T84" s="285"/>
      <c r="U84" s="285"/>
      <c r="V84" s="285"/>
      <c r="W84" s="285"/>
      <c r="X84" s="285"/>
      <c r="Y84" s="285"/>
      <c r="Z84" s="285"/>
      <c r="AA84" s="287" t="str">
        <f t="shared" si="9"/>
        <v/>
      </c>
      <c r="AB84" s="287"/>
      <c r="AC84" s="287"/>
      <c r="AD84" s="287"/>
      <c r="AE84" s="287"/>
      <c r="AF84" s="287"/>
      <c r="AG84" s="287"/>
      <c r="AH84" s="287" t="str">
        <f t="shared" si="10"/>
        <v/>
      </c>
      <c r="AI84" s="287"/>
      <c r="AJ84" s="287"/>
      <c r="AK84" s="287"/>
      <c r="AL84" s="287"/>
      <c r="AM84" s="287"/>
      <c r="AN84" s="287"/>
      <c r="AO84" s="296"/>
      <c r="AP84" s="296"/>
      <c r="AQ84" s="296"/>
      <c r="AR84" s="296"/>
      <c r="AS84" s="296"/>
      <c r="AT84" s="296"/>
      <c r="AU84" s="296"/>
      <c r="AV84" s="296"/>
      <c r="AW84" s="296"/>
      <c r="AX84" s="340"/>
      <c r="AY84" s="341"/>
      <c r="AZ84" s="341"/>
      <c r="BA84" s="342"/>
      <c r="BB84" s="326"/>
      <c r="BC84" s="327"/>
      <c r="BD84" s="324"/>
      <c r="BE84" s="255"/>
      <c r="BF84" s="255"/>
      <c r="BG84" s="325"/>
      <c r="BH84" s="300"/>
      <c r="BI84" s="300"/>
      <c r="BJ84" s="300"/>
      <c r="BK84" s="300"/>
      <c r="BL84" s="300"/>
      <c r="BM84" s="300"/>
      <c r="BN84" s="300"/>
      <c r="BO84" s="297"/>
      <c r="BP84" s="298"/>
      <c r="BQ84" s="298"/>
      <c r="BR84" s="298"/>
      <c r="BS84" s="298"/>
      <c r="BT84" s="298"/>
      <c r="BU84" s="299"/>
      <c r="BV84" s="297"/>
      <c r="BW84" s="298"/>
      <c r="BX84" s="298"/>
      <c r="BY84" s="298"/>
      <c r="BZ84" s="298"/>
      <c r="CA84" s="298"/>
      <c r="CB84" s="299"/>
      <c r="CC84" s="148"/>
      <c r="CD84" s="141" t="str">
        <f t="shared" si="11"/>
        <v/>
      </c>
    </row>
    <row r="85" spans="2:85" ht="25.9" customHeight="1">
      <c r="B85" s="128"/>
      <c r="C85" s="268" t="s">
        <v>29</v>
      </c>
      <c r="D85" s="268"/>
      <c r="E85" s="268"/>
      <c r="F85" s="268"/>
      <c r="G85" s="248"/>
      <c r="H85" s="249"/>
      <c r="I85" s="249"/>
      <c r="J85" s="249"/>
      <c r="K85" s="249"/>
      <c r="L85" s="250"/>
      <c r="M85" s="262" t="str">
        <f>IF($M$39="","",$M$39)</f>
        <v/>
      </c>
      <c r="N85" s="263"/>
      <c r="O85" s="263"/>
      <c r="P85" s="263"/>
      <c r="Q85" s="263"/>
      <c r="R85" s="263"/>
      <c r="S85" s="263"/>
      <c r="T85" s="263"/>
      <c r="U85" s="263"/>
      <c r="V85" s="263"/>
      <c r="W85" s="263"/>
      <c r="X85" s="263"/>
      <c r="Y85" s="263"/>
      <c r="Z85" s="264"/>
      <c r="AA85" s="265" t="str">
        <f>IF($AA$39="","",$AA$39)</f>
        <v/>
      </c>
      <c r="AB85" s="266"/>
      <c r="AC85" s="266"/>
      <c r="AD85" s="266"/>
      <c r="AE85" s="266"/>
      <c r="AF85" s="266"/>
      <c r="AG85" s="266"/>
      <c r="AH85" s="266"/>
      <c r="AI85" s="266"/>
      <c r="AJ85" s="266"/>
      <c r="AK85" s="266"/>
      <c r="AL85" s="266"/>
      <c r="AM85" s="266"/>
      <c r="AN85" s="267"/>
      <c r="AO85" s="328"/>
      <c r="AP85" s="328"/>
      <c r="AQ85" s="328"/>
      <c r="AR85" s="328"/>
      <c r="AS85" s="328"/>
      <c r="AT85" s="328"/>
      <c r="AU85" s="328"/>
      <c r="AV85" s="328"/>
      <c r="AW85" s="328"/>
      <c r="AX85" s="329"/>
      <c r="AY85" s="329"/>
      <c r="AZ85" s="329"/>
      <c r="BA85" s="329"/>
      <c r="BB85" s="330"/>
      <c r="BC85" s="331"/>
      <c r="BD85" s="331"/>
      <c r="BE85" s="331"/>
      <c r="BF85" s="331"/>
      <c r="BG85" s="331"/>
      <c r="BH85" s="332"/>
      <c r="BI85" s="332"/>
      <c r="BJ85" s="332"/>
      <c r="BK85" s="332"/>
      <c r="BL85" s="332"/>
      <c r="BM85" s="332"/>
      <c r="BN85" s="332"/>
      <c r="BO85" s="292"/>
      <c r="BP85" s="293"/>
      <c r="BQ85" s="293"/>
      <c r="BR85" s="293"/>
      <c r="BS85" s="293"/>
      <c r="BT85" s="293"/>
      <c r="BU85" s="294"/>
      <c r="BV85" s="292"/>
      <c r="BW85" s="293"/>
      <c r="BX85" s="293"/>
      <c r="BY85" s="293"/>
      <c r="BZ85" s="293"/>
      <c r="CA85" s="293"/>
      <c r="CB85" s="294"/>
      <c r="CC85" s="150"/>
    </row>
    <row r="86" spans="2:85" ht="23.45" customHeight="1">
      <c r="B86" s="128"/>
      <c r="C86" s="232" t="s">
        <v>220</v>
      </c>
      <c r="D86" s="233"/>
      <c r="E86" s="233"/>
      <c r="F86" s="234"/>
      <c r="G86" s="248"/>
      <c r="H86" s="249"/>
      <c r="I86" s="249"/>
      <c r="J86" s="249"/>
      <c r="K86" s="249"/>
      <c r="L86" s="250"/>
      <c r="M86" s="251" t="s">
        <v>127</v>
      </c>
      <c r="N86" s="252"/>
      <c r="O86" s="252"/>
      <c r="P86" s="252"/>
      <c r="Q86" s="252"/>
      <c r="R86" s="252"/>
      <c r="S86" s="252"/>
      <c r="T86" s="252"/>
      <c r="U86" s="252"/>
      <c r="V86" s="252"/>
      <c r="W86" s="252"/>
      <c r="X86" s="252"/>
      <c r="Y86" s="252"/>
      <c r="Z86" s="253"/>
      <c r="AA86" s="254" t="s">
        <v>53</v>
      </c>
      <c r="AB86" s="255"/>
      <c r="AC86" s="255"/>
      <c r="AD86" s="255"/>
      <c r="AE86" s="255"/>
      <c r="AF86" s="255"/>
      <c r="AG86" s="255"/>
      <c r="AH86" s="255"/>
      <c r="AI86" s="255"/>
      <c r="AJ86" s="255"/>
      <c r="AK86" s="255"/>
      <c r="AL86" s="255"/>
      <c r="AM86" s="255"/>
      <c r="AN86" s="256"/>
      <c r="AO86" s="257" t="s">
        <v>221</v>
      </c>
      <c r="AP86" s="258"/>
      <c r="AQ86" s="258"/>
      <c r="AR86" s="258"/>
      <c r="AS86" s="258"/>
      <c r="AT86" s="258"/>
      <c r="AU86" s="258"/>
      <c r="AV86" s="258"/>
      <c r="AW86" s="258"/>
      <c r="AX86" s="155" t="s">
        <v>92</v>
      </c>
      <c r="AY86" s="155"/>
      <c r="AZ86" s="155"/>
      <c r="BA86" s="155"/>
      <c r="BB86" s="155"/>
      <c r="BC86" s="155"/>
      <c r="BD86" s="239" t="s">
        <v>41</v>
      </c>
      <c r="BE86" s="239"/>
      <c r="BF86" s="241">
        <v>300</v>
      </c>
      <c r="BG86" s="241"/>
      <c r="BH86" s="241"/>
      <c r="BI86" s="241"/>
      <c r="BJ86" s="241"/>
      <c r="BK86" s="239" t="s">
        <v>42</v>
      </c>
      <c r="BL86" s="239"/>
      <c r="BM86" s="242">
        <f>IF($BM$40="","",$BM$40)</f>
        <v>0</v>
      </c>
      <c r="BN86" s="242"/>
      <c r="BO86" s="242"/>
      <c r="BP86" s="242"/>
      <c r="BQ86" s="239" t="s">
        <v>44</v>
      </c>
      <c r="BR86" s="239"/>
      <c r="BS86" s="238" t="s">
        <v>43</v>
      </c>
      <c r="BT86" s="238"/>
      <c r="BU86" s="243">
        <f>IF($BU$40="","",$BU$40)</f>
        <v>0</v>
      </c>
      <c r="BV86" s="243"/>
      <c r="BW86" s="243"/>
      <c r="BX86" s="243"/>
      <c r="BY86" s="243"/>
      <c r="BZ86" s="243"/>
      <c r="CA86" s="238" t="s">
        <v>45</v>
      </c>
      <c r="CB86" s="238"/>
      <c r="CC86" s="148"/>
    </row>
    <row r="87" spans="2:85" ht="25.9" customHeight="1">
      <c r="B87" s="128"/>
      <c r="C87" s="245"/>
      <c r="D87" s="246"/>
      <c r="E87" s="246"/>
      <c r="F87" s="247"/>
      <c r="G87" s="248"/>
      <c r="H87" s="249"/>
      <c r="I87" s="249"/>
      <c r="J87" s="249"/>
      <c r="K87" s="249"/>
      <c r="L87" s="250"/>
      <c r="M87" s="262" t="str">
        <f>IF(基本入力!$I$41="","",基本入力!$I$41)</f>
        <v/>
      </c>
      <c r="N87" s="263"/>
      <c r="O87" s="263"/>
      <c r="P87" s="263"/>
      <c r="Q87" s="263"/>
      <c r="R87" s="263"/>
      <c r="S87" s="263"/>
      <c r="T87" s="263"/>
      <c r="U87" s="263"/>
      <c r="V87" s="263"/>
      <c r="W87" s="263"/>
      <c r="X87" s="263"/>
      <c r="Y87" s="263"/>
      <c r="Z87" s="264"/>
      <c r="AA87" s="265" t="str">
        <f>IF(基本入力!$Y$41="","",基本入力!$Y$41)</f>
        <v/>
      </c>
      <c r="AB87" s="266"/>
      <c r="AC87" s="266"/>
      <c r="AD87" s="266"/>
      <c r="AE87" s="266"/>
      <c r="AF87" s="266"/>
      <c r="AG87" s="266"/>
      <c r="AH87" s="266"/>
      <c r="AI87" s="266"/>
      <c r="AJ87" s="266"/>
      <c r="AK87" s="266"/>
      <c r="AL87" s="266"/>
      <c r="AM87" s="266"/>
      <c r="AN87" s="267"/>
      <c r="AO87" s="268" t="str">
        <f>IF(基本入力!$AP$41="","",基本入力!$AP$41)</f>
        <v/>
      </c>
      <c r="AP87" s="268"/>
      <c r="AQ87" s="268"/>
      <c r="AR87" s="268"/>
      <c r="AS87" s="268"/>
      <c r="AT87" s="268"/>
      <c r="AU87" s="268"/>
      <c r="AV87" s="268"/>
      <c r="AW87" s="268"/>
      <c r="AX87" s="38"/>
      <c r="AY87" s="38"/>
      <c r="AZ87" s="38"/>
      <c r="BA87" s="38"/>
      <c r="BB87" s="38"/>
      <c r="BC87" s="38"/>
      <c r="BD87" s="239" t="s">
        <v>41</v>
      </c>
      <c r="BE87" s="239"/>
      <c r="BF87" s="241">
        <v>500</v>
      </c>
      <c r="BG87" s="241"/>
      <c r="BH87" s="241"/>
      <c r="BI87" s="241"/>
      <c r="BJ87" s="241"/>
      <c r="BK87" s="239" t="s">
        <v>42</v>
      </c>
      <c r="BL87" s="239"/>
      <c r="BM87" s="242">
        <f>IF($BM$41="","",$BM$41)</f>
        <v>0</v>
      </c>
      <c r="BN87" s="242"/>
      <c r="BO87" s="242"/>
      <c r="BP87" s="242"/>
      <c r="BQ87" s="239" t="s">
        <v>44</v>
      </c>
      <c r="BR87" s="239"/>
      <c r="BS87" s="239"/>
      <c r="BT87" s="239"/>
      <c r="BU87" s="244"/>
      <c r="BV87" s="244"/>
      <c r="BW87" s="244"/>
      <c r="BX87" s="244"/>
      <c r="BY87" s="244"/>
      <c r="BZ87" s="244"/>
      <c r="CA87" s="239"/>
      <c r="CB87" s="239"/>
      <c r="CC87" s="129"/>
      <c r="CG87" s="154"/>
    </row>
    <row r="88" spans="2:85" ht="25.9" customHeight="1">
      <c r="B88" s="128"/>
      <c r="C88" s="235"/>
      <c r="D88" s="236"/>
      <c r="E88" s="236"/>
      <c r="F88" s="237"/>
      <c r="G88" s="259"/>
      <c r="H88" s="260"/>
      <c r="I88" s="260"/>
      <c r="J88" s="260"/>
      <c r="K88" s="260"/>
      <c r="L88" s="261"/>
      <c r="M88" s="262" t="str">
        <f>IF(基本入力!$I$43="","",基本入力!$I$43)</f>
        <v/>
      </c>
      <c r="N88" s="263"/>
      <c r="O88" s="263"/>
      <c r="P88" s="263"/>
      <c r="Q88" s="263"/>
      <c r="R88" s="263"/>
      <c r="S88" s="263"/>
      <c r="T88" s="263"/>
      <c r="U88" s="263"/>
      <c r="V88" s="263"/>
      <c r="W88" s="263"/>
      <c r="X88" s="263"/>
      <c r="Y88" s="263"/>
      <c r="Z88" s="264"/>
      <c r="AA88" s="265" t="str">
        <f>IF(基本入力!$Y$43="","",基本入力!$Y$43)</f>
        <v/>
      </c>
      <c r="AB88" s="266"/>
      <c r="AC88" s="266"/>
      <c r="AD88" s="266"/>
      <c r="AE88" s="266"/>
      <c r="AF88" s="266"/>
      <c r="AG88" s="266"/>
      <c r="AH88" s="266"/>
      <c r="AI88" s="266"/>
      <c r="AJ88" s="266"/>
      <c r="AK88" s="266"/>
      <c r="AL88" s="266"/>
      <c r="AM88" s="266"/>
      <c r="AN88" s="267"/>
      <c r="AO88" s="268" t="str">
        <f>IF(基本入力!$AP$43="","",基本入力!$AP$43)</f>
        <v/>
      </c>
      <c r="AP88" s="268"/>
      <c r="AQ88" s="268"/>
      <c r="AR88" s="268"/>
      <c r="AS88" s="268"/>
      <c r="AT88" s="268"/>
      <c r="AU88" s="268"/>
      <c r="AV88" s="268"/>
      <c r="AW88" s="268"/>
      <c r="BO88" s="156"/>
      <c r="BP88" s="156"/>
      <c r="BQ88" s="156"/>
      <c r="BR88" s="156"/>
      <c r="BS88" s="156"/>
      <c r="BT88" s="156"/>
      <c r="BU88" s="156"/>
      <c r="BV88" s="156"/>
      <c r="BW88" s="156"/>
      <c r="BX88" s="156"/>
      <c r="BY88" s="156"/>
      <c r="BZ88" s="156"/>
      <c r="CA88" s="156"/>
      <c r="CB88" s="156"/>
      <c r="CC88" s="129"/>
    </row>
    <row r="89" spans="2:85" ht="6" customHeight="1">
      <c r="B89" s="128"/>
      <c r="CC89" s="149"/>
    </row>
    <row r="90" spans="2:85" ht="18" customHeight="1">
      <c r="B90" s="128"/>
      <c r="CC90" s="129"/>
    </row>
    <row r="91" spans="2:85" ht="6" customHeight="1">
      <c r="B91" s="128"/>
      <c r="CC91" s="129"/>
    </row>
    <row r="92" spans="2:85" ht="18" customHeight="1">
      <c r="B92" s="128"/>
      <c r="C92" s="240" t="str">
        <f>IF($C$46="","",$C$46)</f>
        <v/>
      </c>
      <c r="D92" s="240"/>
      <c r="E92" s="240"/>
      <c r="F92" s="240"/>
      <c r="G92" s="240"/>
      <c r="H92" s="240"/>
      <c r="I92" s="240"/>
      <c r="J92" s="240"/>
      <c r="K92" s="240"/>
      <c r="L92" s="240"/>
      <c r="M92" s="240"/>
      <c r="N92" s="240"/>
      <c r="O92" s="240"/>
      <c r="P92" s="240"/>
      <c r="Q92" s="240"/>
      <c r="R92" s="240"/>
      <c r="S92" s="240"/>
      <c r="CC92" s="129"/>
    </row>
    <row r="93" spans="2:85" ht="18" customHeight="1">
      <c r="B93" s="128"/>
      <c r="C93" s="223" t="s">
        <v>222</v>
      </c>
      <c r="D93" s="223"/>
      <c r="E93" s="223"/>
      <c r="F93" s="223"/>
      <c r="G93" s="223"/>
      <c r="H93" s="223"/>
      <c r="I93" s="223"/>
      <c r="J93" s="223"/>
      <c r="K93" s="223"/>
      <c r="L93" s="223"/>
      <c r="M93" s="223"/>
      <c r="N93" s="223"/>
      <c r="O93" s="223"/>
      <c r="P93" s="223"/>
      <c r="Q93" s="223"/>
      <c r="R93" s="223"/>
      <c r="S93" s="223"/>
      <c r="T93" s="223"/>
      <c r="U93" s="223"/>
      <c r="V93" s="223"/>
      <c r="W93" s="223"/>
      <c r="X93" s="223"/>
      <c r="Z93" s="224" t="s">
        <v>223</v>
      </c>
      <c r="AA93" s="224"/>
      <c r="AB93" s="42"/>
      <c r="CC93" s="129"/>
    </row>
    <row r="94" spans="2:85" ht="18" customHeight="1">
      <c r="B94" s="128"/>
      <c r="C94" s="223" t="s">
        <v>84</v>
      </c>
      <c r="D94" s="223"/>
      <c r="E94" s="223"/>
      <c r="F94" s="223"/>
      <c r="G94" s="223"/>
      <c r="H94" s="223"/>
      <c r="I94" s="223"/>
      <c r="J94" s="223"/>
      <c r="K94" s="223"/>
      <c r="L94" s="223"/>
      <c r="M94" s="223"/>
      <c r="N94" s="223"/>
      <c r="O94" s="223"/>
      <c r="P94" s="223"/>
      <c r="Q94" s="223"/>
      <c r="R94" s="223"/>
      <c r="S94" s="223"/>
      <c r="T94" s="223"/>
      <c r="U94" s="223"/>
      <c r="V94" s="223"/>
      <c r="W94" s="223"/>
      <c r="X94" s="223"/>
      <c r="Z94" s="224" t="s">
        <v>223</v>
      </c>
      <c r="AA94" s="224"/>
      <c r="AB94" s="42"/>
      <c r="CC94" s="129"/>
    </row>
    <row r="95" spans="2:85" ht="6" customHeight="1">
      <c r="B95" s="128"/>
      <c r="CC95" s="129"/>
    </row>
    <row r="96" spans="2:85" ht="31.9" customHeight="1">
      <c r="B96" s="128"/>
      <c r="R96" s="225" t="str">
        <f>IF($AN$17="","",$AN$17)</f>
        <v/>
      </c>
      <c r="S96" s="225"/>
      <c r="T96" s="225"/>
      <c r="U96" s="225"/>
      <c r="V96" s="225"/>
      <c r="W96" s="225"/>
      <c r="X96" s="225"/>
      <c r="Y96" s="225"/>
      <c r="Z96" s="225"/>
      <c r="AA96" s="225"/>
      <c r="AB96" s="225"/>
      <c r="AC96" s="225"/>
      <c r="AD96" s="72"/>
      <c r="AE96" s="226" t="s">
        <v>233</v>
      </c>
      <c r="AF96" s="226"/>
      <c r="AG96" s="226"/>
      <c r="AH96" s="226"/>
      <c r="AI96" s="226"/>
      <c r="AJ96" s="226"/>
      <c r="AK96" s="226"/>
      <c r="AL96" s="226"/>
      <c r="AM96" s="226"/>
      <c r="AN96" s="226"/>
      <c r="AO96" s="226"/>
      <c r="AP96" s="226"/>
      <c r="AQ96" s="226"/>
      <c r="AR96" s="226"/>
      <c r="AS96" s="226"/>
      <c r="AT96" s="226"/>
      <c r="AU96" s="226"/>
      <c r="AV96" s="38"/>
      <c r="AW96" s="227" t="str">
        <f>IF($AW$50="","",$AW$50)</f>
        <v/>
      </c>
      <c r="AX96" s="227"/>
      <c r="AY96" s="227"/>
      <c r="AZ96" s="227"/>
      <c r="BA96" s="227"/>
      <c r="BB96" s="227"/>
      <c r="BC96" s="227"/>
      <c r="BD96" s="227"/>
      <c r="BE96" s="227"/>
      <c r="BF96" s="227"/>
      <c r="BG96" s="227"/>
      <c r="BH96" s="227"/>
      <c r="BI96" s="227"/>
      <c r="BJ96" s="227"/>
      <c r="BK96" s="227"/>
      <c r="BL96" s="227"/>
      <c r="BM96" s="227"/>
      <c r="BN96" s="227"/>
      <c r="BO96" s="227"/>
      <c r="BP96" s="227"/>
      <c r="BQ96" s="227"/>
      <c r="BT96" s="224" t="s">
        <v>46</v>
      </c>
      <c r="BU96" s="224"/>
      <c r="CC96" s="129"/>
    </row>
    <row r="97" spans="2:82" ht="6" customHeight="1">
      <c r="B97" s="128"/>
      <c r="R97" s="73"/>
      <c r="S97" s="73"/>
      <c r="T97" s="73"/>
      <c r="U97" s="73"/>
      <c r="V97" s="73"/>
      <c r="W97" s="73"/>
      <c r="X97" s="73"/>
      <c r="Y97" s="73"/>
      <c r="Z97" s="73"/>
      <c r="AA97" s="73"/>
      <c r="AB97" s="73"/>
      <c r="AC97" s="73"/>
      <c r="AD97" s="73"/>
      <c r="AE97" s="38"/>
      <c r="AF97" s="38"/>
      <c r="AG97" s="38"/>
      <c r="AH97" s="38"/>
      <c r="AI97" s="38"/>
      <c r="AJ97" s="38"/>
      <c r="AK97" s="38"/>
      <c r="AL97" s="38"/>
      <c r="AM97" s="38"/>
      <c r="AN97" s="38"/>
      <c r="AO97" s="38"/>
      <c r="AP97" s="38"/>
      <c r="AQ97" s="38"/>
      <c r="AR97" s="38"/>
      <c r="AS97" s="38"/>
      <c r="AT97" s="38"/>
      <c r="AU97" s="38"/>
      <c r="AV97" s="38"/>
      <c r="AW97" s="73"/>
      <c r="AX97" s="73"/>
      <c r="AY97" s="73"/>
      <c r="AZ97" s="73"/>
      <c r="BA97" s="73"/>
      <c r="BB97" s="73"/>
      <c r="BC97" s="73"/>
      <c r="BD97" s="73"/>
      <c r="BE97" s="73"/>
      <c r="BF97" s="73"/>
      <c r="BG97" s="73"/>
      <c r="BH97" s="73"/>
      <c r="BI97" s="73"/>
      <c r="BJ97" s="73"/>
      <c r="BK97" s="73"/>
      <c r="BL97" s="73"/>
      <c r="BM97" s="73"/>
      <c r="BN97" s="73"/>
      <c r="BO97" s="73"/>
      <c r="BP97" s="73"/>
      <c r="BQ97" s="73"/>
      <c r="CC97" s="129"/>
    </row>
    <row r="98" spans="2:82" ht="31.9" customHeight="1">
      <c r="B98" s="128"/>
      <c r="R98" s="225" t="str">
        <f>IF($AN$17="","",$AN$17)</f>
        <v/>
      </c>
      <c r="S98" s="225"/>
      <c r="T98" s="225"/>
      <c r="U98" s="225"/>
      <c r="V98" s="225"/>
      <c r="W98" s="225"/>
      <c r="X98" s="225"/>
      <c r="Y98" s="225"/>
      <c r="Z98" s="225"/>
      <c r="AA98" s="225"/>
      <c r="AB98" s="225"/>
      <c r="AC98" s="225"/>
      <c r="AD98" s="72"/>
      <c r="AE98" s="226" t="s">
        <v>47</v>
      </c>
      <c r="AF98" s="226"/>
      <c r="AG98" s="226"/>
      <c r="AH98" s="226"/>
      <c r="AI98" s="226"/>
      <c r="AJ98" s="226"/>
      <c r="AK98" s="226"/>
      <c r="AL98" s="226"/>
      <c r="AM98" s="226"/>
      <c r="AN98" s="226"/>
      <c r="AO98" s="226"/>
      <c r="AP98" s="226"/>
      <c r="AQ98" s="226"/>
      <c r="AR98" s="226"/>
      <c r="AS98" s="226"/>
      <c r="AT98" s="226"/>
      <c r="AU98" s="226"/>
      <c r="AV98" s="38"/>
      <c r="AW98" s="227" t="str">
        <f>IF($AW$52="","",$AW$52)</f>
        <v/>
      </c>
      <c r="AX98" s="227"/>
      <c r="AY98" s="227"/>
      <c r="AZ98" s="227"/>
      <c r="BA98" s="227"/>
      <c r="BB98" s="227"/>
      <c r="BC98" s="227"/>
      <c r="BD98" s="227"/>
      <c r="BE98" s="227"/>
      <c r="BF98" s="227"/>
      <c r="BG98" s="227"/>
      <c r="BH98" s="227"/>
      <c r="BI98" s="227"/>
      <c r="BJ98" s="227"/>
      <c r="BK98" s="227"/>
      <c r="BL98" s="227"/>
      <c r="BM98" s="227"/>
      <c r="BN98" s="227"/>
      <c r="BO98" s="227"/>
      <c r="BP98" s="227"/>
      <c r="BQ98" s="227"/>
      <c r="BT98" s="224" t="s">
        <v>46</v>
      </c>
      <c r="BU98" s="224"/>
      <c r="CC98" s="129"/>
    </row>
    <row r="99" spans="2:82">
      <c r="B99" s="128"/>
      <c r="CC99" s="129"/>
    </row>
    <row r="100" spans="2:82">
      <c r="B100" s="128"/>
      <c r="CC100" s="129"/>
    </row>
    <row r="101" spans="2:82">
      <c r="B101" s="128"/>
      <c r="CC101" s="129"/>
    </row>
    <row r="102" spans="2:82">
      <c r="B102" s="128"/>
      <c r="CC102" s="129"/>
    </row>
    <row r="103" spans="2:82">
      <c r="B103" s="128"/>
      <c r="CC103" s="129"/>
    </row>
    <row r="104" spans="2:82">
      <c r="B104" s="128"/>
      <c r="CC104" s="129"/>
    </row>
    <row r="105" spans="2:82">
      <c r="B105" s="128"/>
      <c r="CC105" s="129"/>
    </row>
    <row r="106" spans="2:82" ht="20.25" customHeight="1">
      <c r="B106" s="128"/>
      <c r="C106" s="269" t="s">
        <v>69</v>
      </c>
      <c r="D106" s="269"/>
      <c r="E106" s="269"/>
      <c r="F106" s="269"/>
      <c r="G106" s="269"/>
      <c r="H106" s="269"/>
      <c r="I106" s="269"/>
      <c r="J106" s="269"/>
      <c r="K106" s="269"/>
      <c r="L106" s="269"/>
      <c r="M106" s="269"/>
      <c r="N106" s="269"/>
      <c r="O106" s="269"/>
      <c r="P106" s="269"/>
      <c r="Q106" s="269"/>
      <c r="R106" s="269"/>
      <c r="BX106" s="228" t="s">
        <v>78</v>
      </c>
      <c r="BY106" s="228"/>
      <c r="BZ106" s="228"/>
      <c r="CA106" s="228"/>
      <c r="CB106" s="228"/>
      <c r="CC106" s="142"/>
    </row>
    <row r="107" spans="2:82" ht="21.75" customHeight="1">
      <c r="B107" s="128"/>
      <c r="C107" s="269"/>
      <c r="D107" s="269"/>
      <c r="E107" s="269"/>
      <c r="F107" s="269"/>
      <c r="G107" s="269"/>
      <c r="H107" s="269"/>
      <c r="I107" s="269"/>
      <c r="J107" s="269"/>
      <c r="K107" s="269"/>
      <c r="L107" s="269"/>
      <c r="M107" s="269"/>
      <c r="N107" s="269"/>
      <c r="O107" s="269"/>
      <c r="P107" s="269"/>
      <c r="Q107" s="269"/>
      <c r="R107" s="269"/>
      <c r="CC107" s="129"/>
    </row>
    <row r="108" spans="2:82" ht="21" customHeight="1">
      <c r="B108" s="128"/>
      <c r="C108" s="229" t="str">
        <f>IF($C$15="","",$C$15)</f>
        <v>第５０回広島県民スポーツ大会　陸上競技参加者名簿</v>
      </c>
      <c r="D108" s="229"/>
      <c r="E108" s="229"/>
      <c r="F108" s="229"/>
      <c r="G108" s="229"/>
      <c r="H108" s="229"/>
      <c r="I108" s="229"/>
      <c r="J108" s="229"/>
      <c r="K108" s="229"/>
      <c r="L108" s="229"/>
      <c r="M108" s="229"/>
      <c r="N108" s="229"/>
      <c r="O108" s="229"/>
      <c r="P108" s="229"/>
      <c r="Q108" s="229"/>
      <c r="R108" s="229"/>
      <c r="S108" s="229"/>
      <c r="T108" s="229"/>
      <c r="U108" s="229"/>
      <c r="V108" s="229"/>
      <c r="W108" s="229"/>
      <c r="X108" s="229"/>
      <c r="Y108" s="229"/>
      <c r="Z108" s="229"/>
      <c r="AA108" s="229"/>
      <c r="AB108" s="229"/>
      <c r="AC108" s="229"/>
      <c r="AD108" s="229"/>
      <c r="AE108" s="229"/>
      <c r="AF108" s="229"/>
      <c r="AG108" s="229"/>
      <c r="AH108" s="229"/>
      <c r="AI108" s="229"/>
      <c r="AJ108" s="229"/>
      <c r="AK108" s="229"/>
      <c r="AL108" s="229"/>
      <c r="AM108" s="229"/>
      <c r="AN108" s="229"/>
      <c r="AO108" s="229"/>
      <c r="AP108" s="229"/>
      <c r="AQ108" s="229"/>
      <c r="AR108" s="229"/>
      <c r="AS108" s="229"/>
      <c r="AT108" s="229"/>
      <c r="AU108" s="229"/>
      <c r="AV108" s="229"/>
      <c r="AW108" s="229"/>
      <c r="AX108" s="229"/>
      <c r="AY108" s="229"/>
      <c r="AZ108" s="229"/>
      <c r="BA108" s="229"/>
      <c r="BB108" s="229"/>
      <c r="BC108" s="229"/>
      <c r="BD108" s="229"/>
      <c r="BE108" s="229"/>
      <c r="BF108" s="229"/>
      <c r="BG108" s="229"/>
      <c r="BH108" s="229"/>
      <c r="BI108" s="229"/>
      <c r="BJ108" s="229"/>
      <c r="BK108" s="229"/>
      <c r="BL108" s="229"/>
      <c r="BM108" s="229"/>
      <c r="BN108" s="229"/>
      <c r="BO108" s="229"/>
      <c r="BP108" s="229"/>
      <c r="BQ108" s="229"/>
      <c r="BR108" s="229"/>
      <c r="BS108" s="229"/>
      <c r="BT108" s="229"/>
      <c r="BU108" s="229"/>
      <c r="BV108" s="229"/>
      <c r="BW108" s="229"/>
      <c r="BX108" s="229"/>
      <c r="BY108" s="229"/>
      <c r="BZ108" s="229"/>
      <c r="CA108" s="229"/>
      <c r="CB108" s="229"/>
      <c r="CC108" s="143"/>
    </row>
    <row r="109" spans="2:82" ht="10.5" customHeight="1">
      <c r="B109" s="128"/>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143"/>
    </row>
    <row r="110" spans="2:82" ht="24.6" customHeight="1">
      <c r="B110" s="128"/>
      <c r="C110" s="286" t="s">
        <v>90</v>
      </c>
      <c r="D110" s="286"/>
      <c r="E110" s="286"/>
      <c r="F110" s="286"/>
      <c r="G110" s="286"/>
      <c r="H110" s="286"/>
      <c r="I110" s="286"/>
      <c r="J110" s="286"/>
      <c r="K110" s="286"/>
      <c r="L110" s="286"/>
      <c r="M110" s="286"/>
      <c r="N110" s="286"/>
      <c r="O110" s="67"/>
      <c r="P110" s="270" t="str">
        <f>IF($P$17="","",$P$17)</f>
        <v/>
      </c>
      <c r="Q110" s="270"/>
      <c r="R110" s="270"/>
      <c r="S110" s="270"/>
      <c r="T110" s="270"/>
      <c r="U110" s="270"/>
      <c r="V110" s="270"/>
      <c r="W110" s="270"/>
      <c r="X110" s="270"/>
      <c r="Y110" s="270"/>
      <c r="Z110" s="270"/>
      <c r="AA110" s="270"/>
      <c r="AB110" s="270"/>
      <c r="AC110" s="270"/>
      <c r="AD110" s="270"/>
      <c r="AE110" s="270"/>
      <c r="AF110" s="270"/>
      <c r="AG110" s="270"/>
      <c r="AH110" s="270"/>
      <c r="AI110" s="270"/>
      <c r="AJ110" s="270"/>
      <c r="AK110" s="270"/>
      <c r="AM110" s="37" t="s">
        <v>34</v>
      </c>
      <c r="AN110" s="271" t="str">
        <f>IF($AN$17="","",$AN$17)</f>
        <v/>
      </c>
      <c r="AO110" s="271"/>
      <c r="AP110" s="271"/>
      <c r="AQ110" s="271"/>
      <c r="AR110" s="271"/>
      <c r="AS110" s="271"/>
      <c r="AT110" s="271"/>
      <c r="AU110" s="271"/>
      <c r="AV110" s="37" t="s">
        <v>36</v>
      </c>
      <c r="AX110" s="67" t="s">
        <v>91</v>
      </c>
      <c r="AY110" s="67"/>
      <c r="AZ110" s="67"/>
      <c r="BA110" s="67"/>
      <c r="BB110" s="67"/>
      <c r="BC110" s="67"/>
      <c r="BD110" s="67"/>
      <c r="BE110" s="67"/>
      <c r="BF110" s="67"/>
      <c r="BG110" s="67"/>
      <c r="BH110" s="67"/>
      <c r="BI110" s="67"/>
      <c r="BJ110" s="272" t="str">
        <f>IF($BJ$17="","",$BJ$17)</f>
        <v/>
      </c>
      <c r="BK110" s="273"/>
      <c r="BL110" s="273"/>
      <c r="BM110" s="273"/>
      <c r="BN110" s="273"/>
      <c r="BO110" s="273"/>
      <c r="BP110" s="273"/>
      <c r="BQ110" s="273"/>
      <c r="BR110" s="273"/>
      <c r="BS110" s="273"/>
      <c r="BT110" s="273"/>
      <c r="BU110" s="273"/>
      <c r="BV110" s="273"/>
      <c r="BW110" s="273"/>
      <c r="BX110" s="273"/>
      <c r="BY110" s="273"/>
      <c r="BZ110" s="273"/>
      <c r="CA110" s="273"/>
      <c r="CB110" s="273"/>
      <c r="CC110" s="144"/>
    </row>
    <row r="111" spans="2:82" ht="24.6" customHeight="1">
      <c r="B111" s="128"/>
      <c r="C111" s="286" t="s">
        <v>244</v>
      </c>
      <c r="D111" s="286"/>
      <c r="E111" s="286"/>
      <c r="F111" s="286"/>
      <c r="G111" s="286"/>
      <c r="H111" s="286"/>
      <c r="I111" s="286"/>
      <c r="J111" s="286"/>
      <c r="K111" s="286"/>
      <c r="L111" s="286"/>
      <c r="M111" s="286"/>
      <c r="N111" s="286"/>
      <c r="O111" s="67"/>
      <c r="P111" s="318" t="s">
        <v>35</v>
      </c>
      <c r="Q111" s="318"/>
      <c r="R111" s="347" t="str">
        <f>IF(基本入力!$I$23="","",基本入力!$I$23)</f>
        <v/>
      </c>
      <c r="S111" s="347"/>
      <c r="T111" s="347"/>
      <c r="U111" s="347"/>
      <c r="V111" s="347"/>
      <c r="W111" s="347"/>
      <c r="X111" s="347"/>
      <c r="Y111" s="347"/>
      <c r="Z111" s="348" t="str">
        <f>IF(基本入力!$O$23="","",基本入力!$O$23)</f>
        <v/>
      </c>
      <c r="AA111" s="348"/>
      <c r="AB111" s="348"/>
      <c r="AC111" s="348"/>
      <c r="AD111" s="348"/>
      <c r="AE111" s="348"/>
      <c r="AF111" s="348"/>
      <c r="AG111" s="348"/>
      <c r="AH111" s="348"/>
      <c r="AI111" s="348"/>
      <c r="AJ111" s="348"/>
      <c r="AK111" s="348"/>
      <c r="AL111" s="348"/>
      <c r="AM111" s="348"/>
      <c r="AN111" s="348"/>
      <c r="AO111" s="348"/>
      <c r="AP111" s="348"/>
      <c r="AQ111" s="348"/>
      <c r="AR111" s="348"/>
      <c r="AS111" s="348"/>
      <c r="AT111" s="348"/>
      <c r="AU111" s="348"/>
      <c r="AV111" s="348"/>
      <c r="AW111" s="348"/>
      <c r="AX111" s="348"/>
      <c r="AY111" s="348"/>
      <c r="AZ111" s="348"/>
      <c r="BA111" s="348"/>
      <c r="BB111" s="348"/>
      <c r="BC111" s="348"/>
      <c r="BD111" s="348"/>
      <c r="BE111" s="348"/>
      <c r="BF111" s="348"/>
      <c r="BG111" s="165"/>
      <c r="BH111" s="274" t="s">
        <v>246</v>
      </c>
      <c r="BI111" s="275"/>
      <c r="BJ111" s="275"/>
      <c r="BK111" s="275"/>
      <c r="BL111" s="275"/>
      <c r="BM111" s="275"/>
      <c r="BN111" s="167"/>
      <c r="BO111" s="276" t="str">
        <f>IF(基本入力!$I$25="","",基本入力!$I$25)</f>
        <v/>
      </c>
      <c r="BP111" s="276"/>
      <c r="BQ111" s="276"/>
      <c r="BR111" s="276"/>
      <c r="BS111" s="276"/>
      <c r="BT111" s="276"/>
      <c r="BU111" s="276"/>
      <c r="BV111" s="276"/>
      <c r="BW111" s="276"/>
      <c r="BX111" s="276"/>
      <c r="BY111" s="276"/>
      <c r="BZ111" s="276"/>
      <c r="CA111" s="276"/>
      <c r="CB111" s="276"/>
      <c r="CC111" s="145"/>
      <c r="CD111" s="140" t="str">
        <f>$P$17</f>
        <v/>
      </c>
    </row>
    <row r="112" spans="2:82" ht="24.6" customHeight="1">
      <c r="B112" s="128"/>
      <c r="C112" s="67"/>
      <c r="D112" s="67"/>
      <c r="E112" s="67"/>
      <c r="F112" s="67"/>
      <c r="G112" s="67"/>
      <c r="H112" s="67"/>
      <c r="I112" s="67"/>
      <c r="J112" s="67"/>
      <c r="K112" s="67"/>
      <c r="L112" s="67"/>
      <c r="M112" s="67"/>
      <c r="N112" s="67"/>
      <c r="O112" s="67"/>
      <c r="P112" s="160"/>
      <c r="Q112" s="160"/>
      <c r="R112" s="161"/>
      <c r="S112" s="161"/>
      <c r="T112" s="161"/>
      <c r="U112" s="162"/>
      <c r="V112" s="162"/>
      <c r="W112" s="163"/>
      <c r="X112" s="163"/>
      <c r="Y112" s="163"/>
      <c r="Z112" s="163"/>
      <c r="AA112" s="164"/>
      <c r="AB112" s="164"/>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c r="AY112" s="165"/>
      <c r="AZ112" s="165"/>
      <c r="BA112" s="165"/>
      <c r="BB112" s="165"/>
      <c r="BC112" s="165"/>
      <c r="BD112" s="165"/>
      <c r="BE112" s="165"/>
      <c r="BF112" s="165"/>
      <c r="BG112" s="165"/>
      <c r="BH112" s="275" t="s">
        <v>247</v>
      </c>
      <c r="BI112" s="275"/>
      <c r="BJ112" s="275"/>
      <c r="BK112" s="275"/>
      <c r="BL112" s="275"/>
      <c r="BM112" s="275"/>
      <c r="BN112" s="166"/>
      <c r="BO112" s="277" t="str">
        <f>IF(基本入力!$I$27="","",基本入力!$I$27)</f>
        <v/>
      </c>
      <c r="BP112" s="277"/>
      <c r="BQ112" s="277"/>
      <c r="BR112" s="277"/>
      <c r="BS112" s="277"/>
      <c r="BT112" s="277"/>
      <c r="BU112" s="277"/>
      <c r="BV112" s="277"/>
      <c r="BW112" s="277"/>
      <c r="BX112" s="277"/>
      <c r="BY112" s="277"/>
      <c r="BZ112" s="277"/>
      <c r="CA112" s="277"/>
      <c r="CB112" s="277"/>
      <c r="CC112" s="145"/>
      <c r="CD112" s="140" t="str">
        <f>PHONETIC(P110)</f>
        <v/>
      </c>
    </row>
    <row r="113" spans="2:83" ht="15.4" customHeight="1">
      <c r="B113" s="128"/>
      <c r="C113" s="24"/>
      <c r="D113" s="24"/>
      <c r="E113" s="24"/>
      <c r="F113" s="24"/>
      <c r="G113" s="24"/>
      <c r="H113" s="24"/>
      <c r="I113" s="24"/>
      <c r="J113" s="24"/>
      <c r="K113" s="24"/>
      <c r="L113" s="24"/>
      <c r="M113" s="24"/>
      <c r="N113" s="24"/>
      <c r="O113" s="24"/>
      <c r="P113" s="24"/>
      <c r="Q113" s="24"/>
      <c r="R113" s="24"/>
      <c r="S113" s="24"/>
      <c r="T113" s="24"/>
      <c r="U113" s="24"/>
      <c r="V113" s="24"/>
      <c r="W113" s="24"/>
      <c r="X113" s="24"/>
      <c r="Z113" s="24"/>
      <c r="AA113" s="24"/>
      <c r="AB113" s="24"/>
      <c r="AC113" s="24"/>
      <c r="AD113" s="24"/>
      <c r="AE113" s="24"/>
      <c r="AF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143"/>
      <c r="CD113" s="140"/>
    </row>
    <row r="114" spans="2:83" ht="15.4" customHeight="1">
      <c r="B114" s="128"/>
      <c r="C114" s="26" t="s">
        <v>34</v>
      </c>
      <c r="D114" s="230" t="str">
        <f>IF($D$21="","",$D$21)</f>
        <v/>
      </c>
      <c r="E114" s="230"/>
      <c r="F114" s="230"/>
      <c r="G114" s="26" t="s">
        <v>36</v>
      </c>
      <c r="H114" s="27"/>
      <c r="I114" s="27"/>
      <c r="J114" s="27" t="s">
        <v>39</v>
      </c>
      <c r="K114" s="26"/>
      <c r="L114" s="26"/>
      <c r="M114" s="26"/>
      <c r="N114" s="26"/>
      <c r="O114" s="26"/>
      <c r="P114" s="26"/>
      <c r="Q114" s="26"/>
      <c r="R114" s="26"/>
      <c r="S114" s="26"/>
      <c r="T114" s="26"/>
      <c r="U114" s="26"/>
      <c r="V114" s="26"/>
      <c r="W114" s="26"/>
      <c r="X114" s="26"/>
      <c r="Y114" s="25" t="s">
        <v>37</v>
      </c>
      <c r="Z114" s="26"/>
      <c r="AA114" s="26"/>
      <c r="AB114" s="26"/>
      <c r="AC114" s="26"/>
      <c r="AD114" s="26"/>
      <c r="AE114" s="26"/>
      <c r="AF114" s="26"/>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68"/>
      <c r="BP114" s="69"/>
      <c r="BQ114" s="69"/>
      <c r="BR114" s="69"/>
      <c r="BS114" s="69"/>
      <c r="BT114" s="69"/>
      <c r="BU114" s="69"/>
      <c r="BV114" s="69"/>
      <c r="BW114" s="69"/>
      <c r="BX114" s="69"/>
      <c r="BY114" s="69"/>
      <c r="BZ114" s="24"/>
      <c r="CA114" s="24"/>
      <c r="CB114" s="24"/>
      <c r="CC114" s="143"/>
    </row>
    <row r="115" spans="2:83" ht="15.4" customHeight="1">
      <c r="B115" s="128"/>
      <c r="C115" s="26" t="s">
        <v>34</v>
      </c>
      <c r="D115" s="231" t="str">
        <f>IF($D$22="","",$D$22)</f>
        <v/>
      </c>
      <c r="E115" s="231"/>
      <c r="F115" s="231"/>
      <c r="G115" s="26" t="s">
        <v>36</v>
      </c>
      <c r="H115" s="26"/>
      <c r="I115" s="26"/>
      <c r="J115" s="27" t="s">
        <v>40</v>
      </c>
      <c r="K115" s="26"/>
      <c r="L115" s="26"/>
      <c r="M115" s="26"/>
      <c r="N115" s="26"/>
      <c r="O115" s="26"/>
      <c r="P115" s="26"/>
      <c r="Q115" s="26"/>
      <c r="R115" s="26"/>
      <c r="S115" s="26"/>
      <c r="T115" s="26"/>
      <c r="U115" s="26"/>
      <c r="V115" s="26"/>
      <c r="W115" s="26"/>
      <c r="X115" s="26"/>
      <c r="Y115" s="28" t="s">
        <v>219</v>
      </c>
      <c r="Z115" s="26"/>
      <c r="AA115" s="26"/>
      <c r="AB115" s="26"/>
      <c r="AC115" s="26"/>
      <c r="AD115" s="26"/>
      <c r="AE115" s="26"/>
      <c r="AF115" s="26"/>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68"/>
      <c r="BP115" s="68"/>
      <c r="BQ115" s="68"/>
      <c r="BR115" s="68"/>
      <c r="BS115" s="68"/>
      <c r="BT115" s="68"/>
      <c r="BU115" s="68"/>
      <c r="BV115" s="68"/>
      <c r="BW115" s="68"/>
      <c r="BX115" s="68"/>
      <c r="BY115" s="68"/>
      <c r="BZ115" s="24"/>
      <c r="CA115" s="24"/>
      <c r="CB115" s="24"/>
      <c r="CC115" s="143"/>
    </row>
    <row r="116" spans="2:83">
      <c r="B116" s="128"/>
      <c r="CC116" s="129"/>
    </row>
    <row r="117" spans="2:83" ht="15" customHeight="1">
      <c r="B117" s="128"/>
      <c r="C117" s="232" t="s">
        <v>85</v>
      </c>
      <c r="D117" s="233"/>
      <c r="E117" s="233"/>
      <c r="F117" s="234"/>
      <c r="G117" s="232" t="s">
        <v>195</v>
      </c>
      <c r="H117" s="233"/>
      <c r="I117" s="233"/>
      <c r="J117" s="233"/>
      <c r="K117" s="233"/>
      <c r="L117" s="234"/>
      <c r="M117" s="304" t="s">
        <v>127</v>
      </c>
      <c r="N117" s="305"/>
      <c r="O117" s="305"/>
      <c r="P117" s="305"/>
      <c r="Q117" s="305"/>
      <c r="R117" s="305"/>
      <c r="S117" s="305"/>
      <c r="T117" s="305"/>
      <c r="U117" s="305"/>
      <c r="V117" s="305"/>
      <c r="W117" s="305"/>
      <c r="X117" s="305"/>
      <c r="Y117" s="305"/>
      <c r="Z117" s="306"/>
      <c r="AA117" s="304" t="s">
        <v>53</v>
      </c>
      <c r="AB117" s="305"/>
      <c r="AC117" s="305"/>
      <c r="AD117" s="305"/>
      <c r="AE117" s="305"/>
      <c r="AF117" s="305"/>
      <c r="AG117" s="305"/>
      <c r="AH117" s="305"/>
      <c r="AI117" s="305"/>
      <c r="AJ117" s="305"/>
      <c r="AK117" s="305"/>
      <c r="AL117" s="305"/>
      <c r="AM117" s="305"/>
      <c r="AN117" s="305"/>
      <c r="AO117" s="232" t="s">
        <v>123</v>
      </c>
      <c r="AP117" s="233"/>
      <c r="AQ117" s="233"/>
      <c r="AR117" s="233"/>
      <c r="AS117" s="233"/>
      <c r="AT117" s="233"/>
      <c r="AU117" s="233"/>
      <c r="AV117" s="233"/>
      <c r="AW117" s="234"/>
      <c r="AX117" s="307" t="s">
        <v>31</v>
      </c>
      <c r="AY117" s="307"/>
      <c r="AZ117" s="307"/>
      <c r="BA117" s="307"/>
      <c r="BB117" s="308" t="s">
        <v>121</v>
      </c>
      <c r="BC117" s="308"/>
      <c r="BD117" s="308"/>
      <c r="BE117" s="308"/>
      <c r="BF117" s="308"/>
      <c r="BG117" s="308"/>
      <c r="BH117" s="301" t="s">
        <v>124</v>
      </c>
      <c r="BI117" s="301"/>
      <c r="BJ117" s="301"/>
      <c r="BK117" s="301"/>
      <c r="BL117" s="301"/>
      <c r="BM117" s="301"/>
      <c r="BN117" s="301"/>
      <c r="BO117" s="232" t="s">
        <v>232</v>
      </c>
      <c r="BP117" s="233"/>
      <c r="BQ117" s="233"/>
      <c r="BR117" s="233"/>
      <c r="BS117" s="233"/>
      <c r="BT117" s="233"/>
      <c r="BU117" s="234"/>
      <c r="BV117" s="311" t="s">
        <v>216</v>
      </c>
      <c r="BW117" s="312"/>
      <c r="BX117" s="312"/>
      <c r="BY117" s="312"/>
      <c r="BZ117" s="312"/>
      <c r="CA117" s="312"/>
      <c r="CB117" s="313"/>
      <c r="CC117" s="146"/>
    </row>
    <row r="118" spans="2:83" ht="15" customHeight="1">
      <c r="B118" s="128"/>
      <c r="C118" s="235"/>
      <c r="D118" s="236"/>
      <c r="E118" s="236"/>
      <c r="F118" s="237"/>
      <c r="G118" s="235"/>
      <c r="H118" s="236"/>
      <c r="I118" s="236"/>
      <c r="J118" s="236"/>
      <c r="K118" s="236"/>
      <c r="L118" s="237"/>
      <c r="M118" s="303" t="s">
        <v>122</v>
      </c>
      <c r="N118" s="303"/>
      <c r="O118" s="303"/>
      <c r="P118" s="303"/>
      <c r="Q118" s="303"/>
      <c r="R118" s="303"/>
      <c r="S118" s="303"/>
      <c r="T118" s="303" t="s">
        <v>44</v>
      </c>
      <c r="U118" s="303"/>
      <c r="V118" s="303"/>
      <c r="W118" s="303"/>
      <c r="X118" s="303"/>
      <c r="Y118" s="303"/>
      <c r="Z118" s="303"/>
      <c r="AA118" s="303" t="s">
        <v>122</v>
      </c>
      <c r="AB118" s="303"/>
      <c r="AC118" s="303"/>
      <c r="AD118" s="303"/>
      <c r="AE118" s="303"/>
      <c r="AF118" s="303"/>
      <c r="AG118" s="303"/>
      <c r="AH118" s="303" t="s">
        <v>44</v>
      </c>
      <c r="AI118" s="303"/>
      <c r="AJ118" s="303"/>
      <c r="AK118" s="303"/>
      <c r="AL118" s="303"/>
      <c r="AM118" s="303"/>
      <c r="AN118" s="303"/>
      <c r="AO118" s="235"/>
      <c r="AP118" s="236"/>
      <c r="AQ118" s="236"/>
      <c r="AR118" s="236"/>
      <c r="AS118" s="236"/>
      <c r="AT118" s="236"/>
      <c r="AU118" s="236"/>
      <c r="AV118" s="236"/>
      <c r="AW118" s="237"/>
      <c r="AX118" s="307"/>
      <c r="AY118" s="307"/>
      <c r="AZ118" s="307"/>
      <c r="BA118" s="307"/>
      <c r="BB118" s="308"/>
      <c r="BC118" s="308"/>
      <c r="BD118" s="308"/>
      <c r="BE118" s="308"/>
      <c r="BF118" s="308"/>
      <c r="BG118" s="308"/>
      <c r="BH118" s="301"/>
      <c r="BI118" s="301"/>
      <c r="BJ118" s="301"/>
      <c r="BK118" s="301"/>
      <c r="BL118" s="301"/>
      <c r="BM118" s="301"/>
      <c r="BN118" s="301"/>
      <c r="BO118" s="235"/>
      <c r="BP118" s="236"/>
      <c r="BQ118" s="236"/>
      <c r="BR118" s="236"/>
      <c r="BS118" s="236"/>
      <c r="BT118" s="236"/>
      <c r="BU118" s="237"/>
      <c r="BV118" s="314"/>
      <c r="BW118" s="315"/>
      <c r="BX118" s="315"/>
      <c r="BY118" s="315"/>
      <c r="BZ118" s="315"/>
      <c r="CA118" s="315"/>
      <c r="CB118" s="316"/>
      <c r="CC118" s="146"/>
    </row>
    <row r="119" spans="2:83" ht="17.25" customHeight="1">
      <c r="B119" s="128"/>
      <c r="C119" s="309" t="s">
        <v>30</v>
      </c>
      <c r="D119" s="309"/>
      <c r="E119" s="310"/>
      <c r="F119" s="310"/>
      <c r="G119" s="288"/>
      <c r="H119" s="288"/>
      <c r="I119" s="288"/>
      <c r="J119" s="288"/>
      <c r="K119" s="288"/>
      <c r="L119" s="288"/>
      <c r="M119" s="289" t="s">
        <v>129</v>
      </c>
      <c r="N119" s="289"/>
      <c r="O119" s="289"/>
      <c r="P119" s="289"/>
      <c r="Q119" s="289"/>
      <c r="R119" s="289"/>
      <c r="S119" s="289"/>
      <c r="T119" s="289" t="s">
        <v>130</v>
      </c>
      <c r="U119" s="289"/>
      <c r="V119" s="289"/>
      <c r="W119" s="289"/>
      <c r="X119" s="289"/>
      <c r="Y119" s="289"/>
      <c r="Z119" s="289"/>
      <c r="AA119" s="290" t="str">
        <f>IF(M119="","",PHONETIC(M119))</f>
        <v>ヒロシマ</v>
      </c>
      <c r="AB119" s="290"/>
      <c r="AC119" s="290"/>
      <c r="AD119" s="290"/>
      <c r="AE119" s="290"/>
      <c r="AF119" s="290"/>
      <c r="AG119" s="290"/>
      <c r="AH119" s="290" t="str">
        <f>IF(T119="","",PHONETIC(T119))</f>
        <v>タロウ</v>
      </c>
      <c r="AI119" s="290"/>
      <c r="AJ119" s="290"/>
      <c r="AK119" s="290"/>
      <c r="AL119" s="290"/>
      <c r="AM119" s="290"/>
      <c r="AN119" s="290"/>
      <c r="AO119" s="291">
        <v>21338</v>
      </c>
      <c r="AP119" s="291"/>
      <c r="AQ119" s="291"/>
      <c r="AR119" s="291"/>
      <c r="AS119" s="291"/>
      <c r="AT119" s="291"/>
      <c r="AU119" s="291"/>
      <c r="AV119" s="291"/>
      <c r="AW119" s="291"/>
      <c r="AX119" s="302" t="s">
        <v>27</v>
      </c>
      <c r="AY119" s="302"/>
      <c r="AZ119" s="302"/>
      <c r="BA119" s="302"/>
      <c r="BB119" s="337">
        <v>6</v>
      </c>
      <c r="BC119" s="339"/>
      <c r="BD119" s="336" t="s">
        <v>231</v>
      </c>
      <c r="BE119" s="337"/>
      <c r="BF119" s="337"/>
      <c r="BG119" s="338"/>
      <c r="BH119" s="278">
        <v>100</v>
      </c>
      <c r="BI119" s="278"/>
      <c r="BJ119" s="278"/>
      <c r="BK119" s="278"/>
      <c r="BL119" s="278"/>
      <c r="BM119" s="278"/>
      <c r="BN119" s="278"/>
      <c r="BO119" s="279" t="s">
        <v>125</v>
      </c>
      <c r="BP119" s="280"/>
      <c r="BQ119" s="280"/>
      <c r="BR119" s="280"/>
      <c r="BS119" s="280"/>
      <c r="BT119" s="280"/>
      <c r="BU119" s="281"/>
      <c r="BV119" s="321" t="s">
        <v>128</v>
      </c>
      <c r="BW119" s="322"/>
      <c r="BX119" s="322"/>
      <c r="BY119" s="322"/>
      <c r="BZ119" s="322"/>
      <c r="CA119" s="322"/>
      <c r="CB119" s="323"/>
      <c r="CC119" s="147"/>
    </row>
    <row r="120" spans="2:83" ht="25.9" customHeight="1">
      <c r="B120" s="128"/>
      <c r="C120" s="268">
        <v>25</v>
      </c>
      <c r="D120" s="268"/>
      <c r="E120" s="268"/>
      <c r="F120" s="333"/>
      <c r="G120" s="282" t="str">
        <f t="shared" ref="G120:G131" si="12">IF(M120="","",IF($BO$22="","",$BO$22+C120))</f>
        <v/>
      </c>
      <c r="H120" s="283"/>
      <c r="I120" s="283"/>
      <c r="J120" s="283"/>
      <c r="K120" s="283"/>
      <c r="L120" s="284"/>
      <c r="M120" s="285"/>
      <c r="N120" s="285"/>
      <c r="O120" s="285"/>
      <c r="P120" s="285"/>
      <c r="Q120" s="285"/>
      <c r="R120" s="285"/>
      <c r="S120" s="285"/>
      <c r="T120" s="285"/>
      <c r="U120" s="285"/>
      <c r="V120" s="285"/>
      <c r="W120" s="285"/>
      <c r="X120" s="285"/>
      <c r="Y120" s="285"/>
      <c r="Z120" s="285"/>
      <c r="AA120" s="343" t="str">
        <f t="shared" ref="AA120:AA131" si="13">PHONETIC(M120)</f>
        <v/>
      </c>
      <c r="AB120" s="343"/>
      <c r="AC120" s="343"/>
      <c r="AD120" s="343"/>
      <c r="AE120" s="343"/>
      <c r="AF120" s="343"/>
      <c r="AG120" s="343"/>
      <c r="AH120" s="343" t="str">
        <f t="shared" ref="AH120:AH131" si="14">PHONETIC(T120)</f>
        <v/>
      </c>
      <c r="AI120" s="343"/>
      <c r="AJ120" s="343"/>
      <c r="AK120" s="343"/>
      <c r="AL120" s="343"/>
      <c r="AM120" s="343"/>
      <c r="AN120" s="343"/>
      <c r="AO120" s="296"/>
      <c r="AP120" s="296"/>
      <c r="AQ120" s="296"/>
      <c r="AR120" s="296"/>
      <c r="AS120" s="296"/>
      <c r="AT120" s="296"/>
      <c r="AU120" s="296"/>
      <c r="AV120" s="296"/>
      <c r="AW120" s="296"/>
      <c r="AX120" s="295"/>
      <c r="AY120" s="295"/>
      <c r="AZ120" s="295"/>
      <c r="BA120" s="295"/>
      <c r="BB120" s="326"/>
      <c r="BC120" s="327"/>
      <c r="BD120" s="324"/>
      <c r="BE120" s="255"/>
      <c r="BF120" s="255"/>
      <c r="BG120" s="325"/>
      <c r="BH120" s="300"/>
      <c r="BI120" s="300"/>
      <c r="BJ120" s="300"/>
      <c r="BK120" s="300"/>
      <c r="BL120" s="300"/>
      <c r="BM120" s="300"/>
      <c r="BN120" s="300"/>
      <c r="BO120" s="297"/>
      <c r="BP120" s="298"/>
      <c r="BQ120" s="298"/>
      <c r="BR120" s="298"/>
      <c r="BS120" s="298"/>
      <c r="BT120" s="298"/>
      <c r="BU120" s="299"/>
      <c r="BV120" s="297"/>
      <c r="BW120" s="298"/>
      <c r="BX120" s="298"/>
      <c r="BY120" s="298"/>
      <c r="BZ120" s="298"/>
      <c r="CA120" s="298"/>
      <c r="CB120" s="299"/>
      <c r="CC120" s="148"/>
      <c r="CD120" s="141" t="str">
        <f>IF(AX120="","",IF(AX120="男",1,IF(AX120="女",2,"")))</f>
        <v/>
      </c>
      <c r="CE120" s="38"/>
    </row>
    <row r="121" spans="2:83" ht="25.9" customHeight="1">
      <c r="B121" s="128"/>
      <c r="C121" s="268">
        <v>26</v>
      </c>
      <c r="D121" s="268"/>
      <c r="E121" s="268"/>
      <c r="F121" s="268"/>
      <c r="G121" s="282" t="str">
        <f t="shared" si="12"/>
        <v/>
      </c>
      <c r="H121" s="283"/>
      <c r="I121" s="283"/>
      <c r="J121" s="283"/>
      <c r="K121" s="283"/>
      <c r="L121" s="284"/>
      <c r="M121" s="285"/>
      <c r="N121" s="285"/>
      <c r="O121" s="285"/>
      <c r="P121" s="285"/>
      <c r="Q121" s="285"/>
      <c r="R121" s="285"/>
      <c r="S121" s="285"/>
      <c r="T121" s="285"/>
      <c r="U121" s="285"/>
      <c r="V121" s="285"/>
      <c r="W121" s="285"/>
      <c r="X121" s="285"/>
      <c r="Y121" s="285"/>
      <c r="Z121" s="285"/>
      <c r="AA121" s="343" t="str">
        <f t="shared" si="13"/>
        <v/>
      </c>
      <c r="AB121" s="343"/>
      <c r="AC121" s="343"/>
      <c r="AD121" s="343"/>
      <c r="AE121" s="343"/>
      <c r="AF121" s="343"/>
      <c r="AG121" s="343"/>
      <c r="AH121" s="343" t="str">
        <f t="shared" si="14"/>
        <v/>
      </c>
      <c r="AI121" s="343"/>
      <c r="AJ121" s="343"/>
      <c r="AK121" s="343"/>
      <c r="AL121" s="343"/>
      <c r="AM121" s="343"/>
      <c r="AN121" s="343"/>
      <c r="AO121" s="296"/>
      <c r="AP121" s="296"/>
      <c r="AQ121" s="296"/>
      <c r="AR121" s="296"/>
      <c r="AS121" s="296"/>
      <c r="AT121" s="296"/>
      <c r="AU121" s="296"/>
      <c r="AV121" s="296"/>
      <c r="AW121" s="296"/>
      <c r="AX121" s="295"/>
      <c r="AY121" s="295"/>
      <c r="AZ121" s="295"/>
      <c r="BA121" s="295"/>
      <c r="BB121" s="326"/>
      <c r="BC121" s="327"/>
      <c r="BD121" s="324"/>
      <c r="BE121" s="255"/>
      <c r="BF121" s="255"/>
      <c r="BG121" s="325"/>
      <c r="BH121" s="300"/>
      <c r="BI121" s="300"/>
      <c r="BJ121" s="300"/>
      <c r="BK121" s="300"/>
      <c r="BL121" s="300"/>
      <c r="BM121" s="300"/>
      <c r="BN121" s="300"/>
      <c r="BO121" s="297"/>
      <c r="BP121" s="298"/>
      <c r="BQ121" s="298"/>
      <c r="BR121" s="298"/>
      <c r="BS121" s="298"/>
      <c r="BT121" s="298"/>
      <c r="BU121" s="299"/>
      <c r="BV121" s="297"/>
      <c r="BW121" s="298"/>
      <c r="BX121" s="298"/>
      <c r="BY121" s="298"/>
      <c r="BZ121" s="298"/>
      <c r="CA121" s="298"/>
      <c r="CB121" s="299"/>
      <c r="CC121" s="148"/>
      <c r="CD121" s="141" t="str">
        <f>IF(AX121="","",IF(AX121="男",1,IF(AX121="女",2,"")))</f>
        <v/>
      </c>
    </row>
    <row r="122" spans="2:83" ht="25.9" customHeight="1">
      <c r="B122" s="128"/>
      <c r="C122" s="268">
        <v>27</v>
      </c>
      <c r="D122" s="268"/>
      <c r="E122" s="268"/>
      <c r="F122" s="333"/>
      <c r="G122" s="282" t="str">
        <f t="shared" si="12"/>
        <v/>
      </c>
      <c r="H122" s="283"/>
      <c r="I122" s="283"/>
      <c r="J122" s="283"/>
      <c r="K122" s="283"/>
      <c r="L122" s="284"/>
      <c r="M122" s="285"/>
      <c r="N122" s="285"/>
      <c r="O122" s="285"/>
      <c r="P122" s="285"/>
      <c r="Q122" s="285"/>
      <c r="R122" s="285"/>
      <c r="S122" s="285"/>
      <c r="T122" s="285"/>
      <c r="U122" s="285"/>
      <c r="V122" s="285"/>
      <c r="W122" s="285"/>
      <c r="X122" s="285"/>
      <c r="Y122" s="285"/>
      <c r="Z122" s="285"/>
      <c r="AA122" s="343" t="str">
        <f t="shared" si="13"/>
        <v/>
      </c>
      <c r="AB122" s="343"/>
      <c r="AC122" s="343"/>
      <c r="AD122" s="343"/>
      <c r="AE122" s="343"/>
      <c r="AF122" s="343"/>
      <c r="AG122" s="343"/>
      <c r="AH122" s="343" t="str">
        <f t="shared" si="14"/>
        <v/>
      </c>
      <c r="AI122" s="343"/>
      <c r="AJ122" s="343"/>
      <c r="AK122" s="343"/>
      <c r="AL122" s="343"/>
      <c r="AM122" s="343"/>
      <c r="AN122" s="343"/>
      <c r="AO122" s="296"/>
      <c r="AP122" s="296"/>
      <c r="AQ122" s="296"/>
      <c r="AR122" s="296"/>
      <c r="AS122" s="296"/>
      <c r="AT122" s="296"/>
      <c r="AU122" s="296"/>
      <c r="AV122" s="296"/>
      <c r="AW122" s="296"/>
      <c r="AX122" s="295"/>
      <c r="AY122" s="295"/>
      <c r="AZ122" s="295"/>
      <c r="BA122" s="295"/>
      <c r="BB122" s="326"/>
      <c r="BC122" s="327"/>
      <c r="BD122" s="324"/>
      <c r="BE122" s="255"/>
      <c r="BF122" s="255"/>
      <c r="BG122" s="325"/>
      <c r="BH122" s="300"/>
      <c r="BI122" s="300"/>
      <c r="BJ122" s="300"/>
      <c r="BK122" s="300"/>
      <c r="BL122" s="300"/>
      <c r="BM122" s="300"/>
      <c r="BN122" s="300"/>
      <c r="BO122" s="297"/>
      <c r="BP122" s="298"/>
      <c r="BQ122" s="298"/>
      <c r="BR122" s="298"/>
      <c r="BS122" s="298"/>
      <c r="BT122" s="298"/>
      <c r="BU122" s="299"/>
      <c r="BV122" s="297"/>
      <c r="BW122" s="298"/>
      <c r="BX122" s="298"/>
      <c r="BY122" s="298"/>
      <c r="BZ122" s="298"/>
      <c r="CA122" s="298"/>
      <c r="CB122" s="299"/>
      <c r="CC122" s="148"/>
      <c r="CD122" s="141" t="str">
        <f t="shared" ref="CD122:CD131" si="15">IF(AX122="","",IF(AX122="男",1,IF(AX122="女",2,"")))</f>
        <v/>
      </c>
    </row>
    <row r="123" spans="2:83" ht="25.9" customHeight="1">
      <c r="B123" s="128"/>
      <c r="C123" s="268">
        <v>28</v>
      </c>
      <c r="D123" s="268"/>
      <c r="E123" s="268"/>
      <c r="F123" s="268"/>
      <c r="G123" s="282" t="str">
        <f t="shared" si="12"/>
        <v/>
      </c>
      <c r="H123" s="283"/>
      <c r="I123" s="283"/>
      <c r="J123" s="283"/>
      <c r="K123" s="283"/>
      <c r="L123" s="284"/>
      <c r="M123" s="285"/>
      <c r="N123" s="285"/>
      <c r="O123" s="285"/>
      <c r="P123" s="285"/>
      <c r="Q123" s="285"/>
      <c r="R123" s="285"/>
      <c r="S123" s="285"/>
      <c r="T123" s="285"/>
      <c r="U123" s="285"/>
      <c r="V123" s="285"/>
      <c r="W123" s="285"/>
      <c r="X123" s="285"/>
      <c r="Y123" s="285"/>
      <c r="Z123" s="285"/>
      <c r="AA123" s="343" t="str">
        <f t="shared" si="13"/>
        <v/>
      </c>
      <c r="AB123" s="343"/>
      <c r="AC123" s="343"/>
      <c r="AD123" s="343"/>
      <c r="AE123" s="343"/>
      <c r="AF123" s="343"/>
      <c r="AG123" s="343"/>
      <c r="AH123" s="343" t="str">
        <f t="shared" si="14"/>
        <v/>
      </c>
      <c r="AI123" s="343"/>
      <c r="AJ123" s="343"/>
      <c r="AK123" s="343"/>
      <c r="AL123" s="343"/>
      <c r="AM123" s="343"/>
      <c r="AN123" s="343"/>
      <c r="AO123" s="296"/>
      <c r="AP123" s="296"/>
      <c r="AQ123" s="296"/>
      <c r="AR123" s="296"/>
      <c r="AS123" s="296"/>
      <c r="AT123" s="296"/>
      <c r="AU123" s="296"/>
      <c r="AV123" s="296"/>
      <c r="AW123" s="296"/>
      <c r="AX123" s="295"/>
      <c r="AY123" s="295"/>
      <c r="AZ123" s="295"/>
      <c r="BA123" s="295"/>
      <c r="BB123" s="326"/>
      <c r="BC123" s="327"/>
      <c r="BD123" s="324"/>
      <c r="BE123" s="255"/>
      <c r="BF123" s="255"/>
      <c r="BG123" s="325"/>
      <c r="BH123" s="300"/>
      <c r="BI123" s="300"/>
      <c r="BJ123" s="300"/>
      <c r="BK123" s="300"/>
      <c r="BL123" s="300"/>
      <c r="BM123" s="300"/>
      <c r="BN123" s="300"/>
      <c r="BO123" s="297"/>
      <c r="BP123" s="298"/>
      <c r="BQ123" s="298"/>
      <c r="BR123" s="298"/>
      <c r="BS123" s="298"/>
      <c r="BT123" s="298"/>
      <c r="BU123" s="299"/>
      <c r="BV123" s="297"/>
      <c r="BW123" s="298"/>
      <c r="BX123" s="298"/>
      <c r="BY123" s="298"/>
      <c r="BZ123" s="298"/>
      <c r="CA123" s="298"/>
      <c r="CB123" s="299"/>
      <c r="CC123" s="148"/>
      <c r="CD123" s="141" t="str">
        <f t="shared" si="15"/>
        <v/>
      </c>
    </row>
    <row r="124" spans="2:83" ht="25.9" customHeight="1">
      <c r="B124" s="128"/>
      <c r="C124" s="268">
        <v>29</v>
      </c>
      <c r="D124" s="268"/>
      <c r="E124" s="268"/>
      <c r="F124" s="333"/>
      <c r="G124" s="282" t="str">
        <f t="shared" si="12"/>
        <v/>
      </c>
      <c r="H124" s="283"/>
      <c r="I124" s="283"/>
      <c r="J124" s="283"/>
      <c r="K124" s="283"/>
      <c r="L124" s="284"/>
      <c r="M124" s="285"/>
      <c r="N124" s="285"/>
      <c r="O124" s="285"/>
      <c r="P124" s="285"/>
      <c r="Q124" s="285"/>
      <c r="R124" s="285"/>
      <c r="S124" s="285"/>
      <c r="T124" s="285"/>
      <c r="U124" s="285"/>
      <c r="V124" s="285"/>
      <c r="W124" s="285"/>
      <c r="X124" s="285"/>
      <c r="Y124" s="285"/>
      <c r="Z124" s="285"/>
      <c r="AA124" s="343" t="str">
        <f t="shared" si="13"/>
        <v/>
      </c>
      <c r="AB124" s="343"/>
      <c r="AC124" s="343"/>
      <c r="AD124" s="343"/>
      <c r="AE124" s="343"/>
      <c r="AF124" s="343"/>
      <c r="AG124" s="343"/>
      <c r="AH124" s="343" t="str">
        <f t="shared" si="14"/>
        <v/>
      </c>
      <c r="AI124" s="343"/>
      <c r="AJ124" s="343"/>
      <c r="AK124" s="343"/>
      <c r="AL124" s="343"/>
      <c r="AM124" s="343"/>
      <c r="AN124" s="343"/>
      <c r="AO124" s="296"/>
      <c r="AP124" s="296"/>
      <c r="AQ124" s="296"/>
      <c r="AR124" s="296"/>
      <c r="AS124" s="296"/>
      <c r="AT124" s="296"/>
      <c r="AU124" s="296"/>
      <c r="AV124" s="296"/>
      <c r="AW124" s="296"/>
      <c r="AX124" s="295"/>
      <c r="AY124" s="295"/>
      <c r="AZ124" s="295"/>
      <c r="BA124" s="295"/>
      <c r="BB124" s="326"/>
      <c r="BC124" s="327"/>
      <c r="BD124" s="324"/>
      <c r="BE124" s="255"/>
      <c r="BF124" s="255"/>
      <c r="BG124" s="325"/>
      <c r="BH124" s="300"/>
      <c r="BI124" s="300"/>
      <c r="BJ124" s="300"/>
      <c r="BK124" s="300"/>
      <c r="BL124" s="300"/>
      <c r="BM124" s="300"/>
      <c r="BN124" s="300"/>
      <c r="BO124" s="297"/>
      <c r="BP124" s="298"/>
      <c r="BQ124" s="298"/>
      <c r="BR124" s="298"/>
      <c r="BS124" s="298"/>
      <c r="BT124" s="298"/>
      <c r="BU124" s="299"/>
      <c r="BV124" s="297"/>
      <c r="BW124" s="298"/>
      <c r="BX124" s="298"/>
      <c r="BY124" s="298"/>
      <c r="BZ124" s="298"/>
      <c r="CA124" s="298"/>
      <c r="CB124" s="299"/>
      <c r="CC124" s="148"/>
      <c r="CD124" s="141" t="str">
        <f t="shared" si="15"/>
        <v/>
      </c>
    </row>
    <row r="125" spans="2:83" ht="25.9" customHeight="1">
      <c r="B125" s="128"/>
      <c r="C125" s="268">
        <v>30</v>
      </c>
      <c r="D125" s="268"/>
      <c r="E125" s="268"/>
      <c r="F125" s="268"/>
      <c r="G125" s="282" t="str">
        <f t="shared" si="12"/>
        <v/>
      </c>
      <c r="H125" s="283"/>
      <c r="I125" s="283"/>
      <c r="J125" s="283"/>
      <c r="K125" s="283"/>
      <c r="L125" s="284"/>
      <c r="M125" s="285"/>
      <c r="N125" s="285"/>
      <c r="O125" s="285"/>
      <c r="P125" s="285"/>
      <c r="Q125" s="285"/>
      <c r="R125" s="285"/>
      <c r="S125" s="285"/>
      <c r="T125" s="285"/>
      <c r="U125" s="285"/>
      <c r="V125" s="285"/>
      <c r="W125" s="285"/>
      <c r="X125" s="285"/>
      <c r="Y125" s="285"/>
      <c r="Z125" s="285"/>
      <c r="AA125" s="343" t="str">
        <f t="shared" si="13"/>
        <v/>
      </c>
      <c r="AB125" s="343"/>
      <c r="AC125" s="343"/>
      <c r="AD125" s="343"/>
      <c r="AE125" s="343"/>
      <c r="AF125" s="343"/>
      <c r="AG125" s="343"/>
      <c r="AH125" s="343" t="str">
        <f t="shared" si="14"/>
        <v/>
      </c>
      <c r="AI125" s="343"/>
      <c r="AJ125" s="343"/>
      <c r="AK125" s="343"/>
      <c r="AL125" s="343"/>
      <c r="AM125" s="343"/>
      <c r="AN125" s="343"/>
      <c r="AO125" s="296"/>
      <c r="AP125" s="296"/>
      <c r="AQ125" s="296"/>
      <c r="AR125" s="296"/>
      <c r="AS125" s="296"/>
      <c r="AT125" s="296"/>
      <c r="AU125" s="296"/>
      <c r="AV125" s="296"/>
      <c r="AW125" s="296"/>
      <c r="AX125" s="295"/>
      <c r="AY125" s="295"/>
      <c r="AZ125" s="295"/>
      <c r="BA125" s="295"/>
      <c r="BB125" s="326"/>
      <c r="BC125" s="327"/>
      <c r="BD125" s="324"/>
      <c r="BE125" s="255"/>
      <c r="BF125" s="255"/>
      <c r="BG125" s="325"/>
      <c r="BH125" s="300"/>
      <c r="BI125" s="300"/>
      <c r="BJ125" s="300"/>
      <c r="BK125" s="300"/>
      <c r="BL125" s="300"/>
      <c r="BM125" s="300"/>
      <c r="BN125" s="300"/>
      <c r="BO125" s="297"/>
      <c r="BP125" s="298"/>
      <c r="BQ125" s="298"/>
      <c r="BR125" s="298"/>
      <c r="BS125" s="298"/>
      <c r="BT125" s="298"/>
      <c r="BU125" s="299"/>
      <c r="BV125" s="297"/>
      <c r="BW125" s="298"/>
      <c r="BX125" s="298"/>
      <c r="BY125" s="298"/>
      <c r="BZ125" s="298"/>
      <c r="CA125" s="298"/>
      <c r="CB125" s="299"/>
      <c r="CC125" s="148"/>
      <c r="CD125" s="141" t="str">
        <f t="shared" si="15"/>
        <v/>
      </c>
    </row>
    <row r="126" spans="2:83" ht="25.9" customHeight="1">
      <c r="B126" s="128"/>
      <c r="C126" s="268">
        <v>31</v>
      </c>
      <c r="D126" s="268"/>
      <c r="E126" s="268"/>
      <c r="F126" s="333"/>
      <c r="G126" s="282" t="str">
        <f t="shared" si="12"/>
        <v/>
      </c>
      <c r="H126" s="283"/>
      <c r="I126" s="283"/>
      <c r="J126" s="283"/>
      <c r="K126" s="283"/>
      <c r="L126" s="284"/>
      <c r="M126" s="285"/>
      <c r="N126" s="285"/>
      <c r="O126" s="285"/>
      <c r="P126" s="285"/>
      <c r="Q126" s="285"/>
      <c r="R126" s="285"/>
      <c r="S126" s="285"/>
      <c r="T126" s="285"/>
      <c r="U126" s="285"/>
      <c r="V126" s="285"/>
      <c r="W126" s="285"/>
      <c r="X126" s="285"/>
      <c r="Y126" s="285"/>
      <c r="Z126" s="285"/>
      <c r="AA126" s="343" t="str">
        <f t="shared" si="13"/>
        <v/>
      </c>
      <c r="AB126" s="343"/>
      <c r="AC126" s="343"/>
      <c r="AD126" s="343"/>
      <c r="AE126" s="343"/>
      <c r="AF126" s="343"/>
      <c r="AG126" s="343"/>
      <c r="AH126" s="343" t="str">
        <f t="shared" si="14"/>
        <v/>
      </c>
      <c r="AI126" s="343"/>
      <c r="AJ126" s="343"/>
      <c r="AK126" s="343"/>
      <c r="AL126" s="343"/>
      <c r="AM126" s="343"/>
      <c r="AN126" s="343"/>
      <c r="AO126" s="296"/>
      <c r="AP126" s="296"/>
      <c r="AQ126" s="296"/>
      <c r="AR126" s="296"/>
      <c r="AS126" s="296"/>
      <c r="AT126" s="296"/>
      <c r="AU126" s="296"/>
      <c r="AV126" s="296"/>
      <c r="AW126" s="296"/>
      <c r="AX126" s="295"/>
      <c r="AY126" s="295"/>
      <c r="AZ126" s="295"/>
      <c r="BA126" s="295"/>
      <c r="BB126" s="326"/>
      <c r="BC126" s="327"/>
      <c r="BD126" s="324"/>
      <c r="BE126" s="255"/>
      <c r="BF126" s="255"/>
      <c r="BG126" s="325"/>
      <c r="BH126" s="300"/>
      <c r="BI126" s="300"/>
      <c r="BJ126" s="300"/>
      <c r="BK126" s="300"/>
      <c r="BL126" s="300"/>
      <c r="BM126" s="300"/>
      <c r="BN126" s="300"/>
      <c r="BO126" s="297"/>
      <c r="BP126" s="298"/>
      <c r="BQ126" s="298"/>
      <c r="BR126" s="298"/>
      <c r="BS126" s="298"/>
      <c r="BT126" s="298"/>
      <c r="BU126" s="299"/>
      <c r="BV126" s="297"/>
      <c r="BW126" s="298"/>
      <c r="BX126" s="298"/>
      <c r="BY126" s="298"/>
      <c r="BZ126" s="298"/>
      <c r="CA126" s="298"/>
      <c r="CB126" s="299"/>
      <c r="CC126" s="148"/>
      <c r="CD126" s="141" t="str">
        <f t="shared" si="15"/>
        <v/>
      </c>
    </row>
    <row r="127" spans="2:83" ht="25.9" customHeight="1">
      <c r="B127" s="128"/>
      <c r="C127" s="268">
        <v>32</v>
      </c>
      <c r="D127" s="268"/>
      <c r="E127" s="268"/>
      <c r="F127" s="268"/>
      <c r="G127" s="282" t="str">
        <f t="shared" si="12"/>
        <v/>
      </c>
      <c r="H127" s="283"/>
      <c r="I127" s="283"/>
      <c r="J127" s="283"/>
      <c r="K127" s="283"/>
      <c r="L127" s="284"/>
      <c r="M127" s="285"/>
      <c r="N127" s="285"/>
      <c r="O127" s="285"/>
      <c r="P127" s="285"/>
      <c r="Q127" s="285"/>
      <c r="R127" s="285"/>
      <c r="S127" s="285"/>
      <c r="T127" s="285"/>
      <c r="U127" s="285"/>
      <c r="V127" s="285"/>
      <c r="W127" s="285"/>
      <c r="X127" s="285"/>
      <c r="Y127" s="285"/>
      <c r="Z127" s="285"/>
      <c r="AA127" s="343" t="str">
        <f t="shared" si="13"/>
        <v/>
      </c>
      <c r="AB127" s="343"/>
      <c r="AC127" s="343"/>
      <c r="AD127" s="343"/>
      <c r="AE127" s="343"/>
      <c r="AF127" s="343"/>
      <c r="AG127" s="343"/>
      <c r="AH127" s="343" t="str">
        <f t="shared" si="14"/>
        <v/>
      </c>
      <c r="AI127" s="343"/>
      <c r="AJ127" s="343"/>
      <c r="AK127" s="343"/>
      <c r="AL127" s="343"/>
      <c r="AM127" s="343"/>
      <c r="AN127" s="343"/>
      <c r="AO127" s="296"/>
      <c r="AP127" s="296"/>
      <c r="AQ127" s="296"/>
      <c r="AR127" s="296"/>
      <c r="AS127" s="296"/>
      <c r="AT127" s="296"/>
      <c r="AU127" s="296"/>
      <c r="AV127" s="296"/>
      <c r="AW127" s="296"/>
      <c r="AX127" s="295"/>
      <c r="AY127" s="295"/>
      <c r="AZ127" s="295"/>
      <c r="BA127" s="295"/>
      <c r="BB127" s="326"/>
      <c r="BC127" s="327"/>
      <c r="BD127" s="324"/>
      <c r="BE127" s="255"/>
      <c r="BF127" s="255"/>
      <c r="BG127" s="325"/>
      <c r="BH127" s="300"/>
      <c r="BI127" s="300"/>
      <c r="BJ127" s="300"/>
      <c r="BK127" s="300"/>
      <c r="BL127" s="300"/>
      <c r="BM127" s="300"/>
      <c r="BN127" s="300"/>
      <c r="BO127" s="297"/>
      <c r="BP127" s="298"/>
      <c r="BQ127" s="298"/>
      <c r="BR127" s="298"/>
      <c r="BS127" s="298"/>
      <c r="BT127" s="298"/>
      <c r="BU127" s="299"/>
      <c r="BV127" s="297"/>
      <c r="BW127" s="298"/>
      <c r="BX127" s="298"/>
      <c r="BY127" s="298"/>
      <c r="BZ127" s="298"/>
      <c r="CA127" s="298"/>
      <c r="CB127" s="299"/>
      <c r="CC127" s="148"/>
      <c r="CD127" s="141" t="str">
        <f t="shared" si="15"/>
        <v/>
      </c>
    </row>
    <row r="128" spans="2:83" ht="25.9" customHeight="1">
      <c r="B128" s="128"/>
      <c r="C128" s="268">
        <v>33</v>
      </c>
      <c r="D128" s="268"/>
      <c r="E128" s="268"/>
      <c r="F128" s="333"/>
      <c r="G128" s="282" t="str">
        <f t="shared" si="12"/>
        <v/>
      </c>
      <c r="H128" s="283"/>
      <c r="I128" s="283"/>
      <c r="J128" s="283"/>
      <c r="K128" s="283"/>
      <c r="L128" s="284"/>
      <c r="M128" s="285"/>
      <c r="N128" s="285"/>
      <c r="O128" s="285"/>
      <c r="P128" s="285"/>
      <c r="Q128" s="285"/>
      <c r="R128" s="285"/>
      <c r="S128" s="285"/>
      <c r="T128" s="285"/>
      <c r="U128" s="285"/>
      <c r="V128" s="285"/>
      <c r="W128" s="285"/>
      <c r="X128" s="285"/>
      <c r="Y128" s="285"/>
      <c r="Z128" s="285"/>
      <c r="AA128" s="343" t="str">
        <f t="shared" si="13"/>
        <v/>
      </c>
      <c r="AB128" s="343"/>
      <c r="AC128" s="343"/>
      <c r="AD128" s="343"/>
      <c r="AE128" s="343"/>
      <c r="AF128" s="343"/>
      <c r="AG128" s="343"/>
      <c r="AH128" s="343" t="str">
        <f t="shared" si="14"/>
        <v/>
      </c>
      <c r="AI128" s="343"/>
      <c r="AJ128" s="343"/>
      <c r="AK128" s="343"/>
      <c r="AL128" s="343"/>
      <c r="AM128" s="343"/>
      <c r="AN128" s="343"/>
      <c r="AO128" s="296"/>
      <c r="AP128" s="296"/>
      <c r="AQ128" s="296"/>
      <c r="AR128" s="296"/>
      <c r="AS128" s="296"/>
      <c r="AT128" s="296"/>
      <c r="AU128" s="296"/>
      <c r="AV128" s="296"/>
      <c r="AW128" s="296"/>
      <c r="AX128" s="295"/>
      <c r="AY128" s="295"/>
      <c r="AZ128" s="295"/>
      <c r="BA128" s="295"/>
      <c r="BB128" s="326"/>
      <c r="BC128" s="327"/>
      <c r="BD128" s="324"/>
      <c r="BE128" s="255"/>
      <c r="BF128" s="255"/>
      <c r="BG128" s="325"/>
      <c r="BH128" s="300"/>
      <c r="BI128" s="300"/>
      <c r="BJ128" s="300"/>
      <c r="BK128" s="300"/>
      <c r="BL128" s="300"/>
      <c r="BM128" s="300"/>
      <c r="BN128" s="300"/>
      <c r="BO128" s="297"/>
      <c r="BP128" s="298"/>
      <c r="BQ128" s="298"/>
      <c r="BR128" s="298"/>
      <c r="BS128" s="298"/>
      <c r="BT128" s="298"/>
      <c r="BU128" s="299"/>
      <c r="BV128" s="297"/>
      <c r="BW128" s="298"/>
      <c r="BX128" s="298"/>
      <c r="BY128" s="298"/>
      <c r="BZ128" s="298"/>
      <c r="CA128" s="298"/>
      <c r="CB128" s="299"/>
      <c r="CC128" s="148"/>
      <c r="CD128" s="141" t="str">
        <f t="shared" si="15"/>
        <v/>
      </c>
    </row>
    <row r="129" spans="2:85" ht="25.9" customHeight="1">
      <c r="B129" s="128"/>
      <c r="C129" s="268">
        <v>34</v>
      </c>
      <c r="D129" s="268"/>
      <c r="E129" s="268"/>
      <c r="F129" s="268"/>
      <c r="G129" s="282" t="str">
        <f t="shared" si="12"/>
        <v/>
      </c>
      <c r="H129" s="283"/>
      <c r="I129" s="283"/>
      <c r="J129" s="283"/>
      <c r="K129" s="283"/>
      <c r="L129" s="284"/>
      <c r="M129" s="285"/>
      <c r="N129" s="285"/>
      <c r="O129" s="285"/>
      <c r="P129" s="285"/>
      <c r="Q129" s="285"/>
      <c r="R129" s="285"/>
      <c r="S129" s="285"/>
      <c r="T129" s="285"/>
      <c r="U129" s="285"/>
      <c r="V129" s="285"/>
      <c r="W129" s="285"/>
      <c r="X129" s="285"/>
      <c r="Y129" s="285"/>
      <c r="Z129" s="285"/>
      <c r="AA129" s="343" t="str">
        <f t="shared" si="13"/>
        <v/>
      </c>
      <c r="AB129" s="343"/>
      <c r="AC129" s="343"/>
      <c r="AD129" s="343"/>
      <c r="AE129" s="343"/>
      <c r="AF129" s="343"/>
      <c r="AG129" s="343"/>
      <c r="AH129" s="343" t="str">
        <f t="shared" si="14"/>
        <v/>
      </c>
      <c r="AI129" s="343"/>
      <c r="AJ129" s="343"/>
      <c r="AK129" s="343"/>
      <c r="AL129" s="343"/>
      <c r="AM129" s="343"/>
      <c r="AN129" s="343"/>
      <c r="AO129" s="296"/>
      <c r="AP129" s="296"/>
      <c r="AQ129" s="296"/>
      <c r="AR129" s="296"/>
      <c r="AS129" s="296"/>
      <c r="AT129" s="296"/>
      <c r="AU129" s="296"/>
      <c r="AV129" s="296"/>
      <c r="AW129" s="296"/>
      <c r="AX129" s="295"/>
      <c r="AY129" s="295"/>
      <c r="AZ129" s="295"/>
      <c r="BA129" s="295"/>
      <c r="BB129" s="326"/>
      <c r="BC129" s="327"/>
      <c r="BD129" s="324"/>
      <c r="BE129" s="255"/>
      <c r="BF129" s="255"/>
      <c r="BG129" s="325"/>
      <c r="BH129" s="300"/>
      <c r="BI129" s="300"/>
      <c r="BJ129" s="300"/>
      <c r="BK129" s="300"/>
      <c r="BL129" s="300"/>
      <c r="BM129" s="300"/>
      <c r="BN129" s="300"/>
      <c r="BO129" s="297"/>
      <c r="BP129" s="298"/>
      <c r="BQ129" s="298"/>
      <c r="BR129" s="298"/>
      <c r="BS129" s="298"/>
      <c r="BT129" s="298"/>
      <c r="BU129" s="299"/>
      <c r="BV129" s="297"/>
      <c r="BW129" s="298"/>
      <c r="BX129" s="298"/>
      <c r="BY129" s="298"/>
      <c r="BZ129" s="298"/>
      <c r="CA129" s="298"/>
      <c r="CB129" s="299"/>
      <c r="CC129" s="148"/>
      <c r="CD129" s="141" t="str">
        <f t="shared" si="15"/>
        <v/>
      </c>
    </row>
    <row r="130" spans="2:85" ht="25.9" customHeight="1">
      <c r="B130" s="128"/>
      <c r="C130" s="268">
        <v>35</v>
      </c>
      <c r="D130" s="268"/>
      <c r="E130" s="268"/>
      <c r="F130" s="333"/>
      <c r="G130" s="282" t="str">
        <f t="shared" si="12"/>
        <v/>
      </c>
      <c r="H130" s="283"/>
      <c r="I130" s="283"/>
      <c r="J130" s="283"/>
      <c r="K130" s="283"/>
      <c r="L130" s="284"/>
      <c r="M130" s="285"/>
      <c r="N130" s="285"/>
      <c r="O130" s="285"/>
      <c r="P130" s="285"/>
      <c r="Q130" s="285"/>
      <c r="R130" s="285"/>
      <c r="S130" s="285"/>
      <c r="T130" s="285"/>
      <c r="U130" s="285"/>
      <c r="V130" s="285"/>
      <c r="W130" s="285"/>
      <c r="X130" s="285"/>
      <c r="Y130" s="285"/>
      <c r="Z130" s="285"/>
      <c r="AA130" s="343" t="str">
        <f t="shared" si="13"/>
        <v/>
      </c>
      <c r="AB130" s="343"/>
      <c r="AC130" s="343"/>
      <c r="AD130" s="343"/>
      <c r="AE130" s="343"/>
      <c r="AF130" s="343"/>
      <c r="AG130" s="343"/>
      <c r="AH130" s="343" t="str">
        <f t="shared" si="14"/>
        <v/>
      </c>
      <c r="AI130" s="343"/>
      <c r="AJ130" s="343"/>
      <c r="AK130" s="343"/>
      <c r="AL130" s="343"/>
      <c r="AM130" s="343"/>
      <c r="AN130" s="343"/>
      <c r="AO130" s="296"/>
      <c r="AP130" s="296"/>
      <c r="AQ130" s="296"/>
      <c r="AR130" s="296"/>
      <c r="AS130" s="296"/>
      <c r="AT130" s="296"/>
      <c r="AU130" s="296"/>
      <c r="AV130" s="296"/>
      <c r="AW130" s="296"/>
      <c r="AX130" s="295"/>
      <c r="AY130" s="295"/>
      <c r="AZ130" s="295"/>
      <c r="BA130" s="295"/>
      <c r="BB130" s="326"/>
      <c r="BC130" s="327"/>
      <c r="BD130" s="324"/>
      <c r="BE130" s="255"/>
      <c r="BF130" s="255"/>
      <c r="BG130" s="325"/>
      <c r="BH130" s="300"/>
      <c r="BI130" s="300"/>
      <c r="BJ130" s="300"/>
      <c r="BK130" s="300"/>
      <c r="BL130" s="300"/>
      <c r="BM130" s="300"/>
      <c r="BN130" s="300"/>
      <c r="BO130" s="297"/>
      <c r="BP130" s="298"/>
      <c r="BQ130" s="298"/>
      <c r="BR130" s="298"/>
      <c r="BS130" s="298"/>
      <c r="BT130" s="298"/>
      <c r="BU130" s="299"/>
      <c r="BV130" s="297"/>
      <c r="BW130" s="298"/>
      <c r="BX130" s="298"/>
      <c r="BY130" s="298"/>
      <c r="BZ130" s="298"/>
      <c r="CA130" s="298"/>
      <c r="CB130" s="299"/>
      <c r="CC130" s="148"/>
      <c r="CD130" s="141" t="str">
        <f t="shared" si="15"/>
        <v/>
      </c>
    </row>
    <row r="131" spans="2:85" ht="25.9" customHeight="1">
      <c r="B131" s="128"/>
      <c r="C131" s="268">
        <v>36</v>
      </c>
      <c r="D131" s="268"/>
      <c r="E131" s="268"/>
      <c r="F131" s="268"/>
      <c r="G131" s="282" t="str">
        <f t="shared" si="12"/>
        <v/>
      </c>
      <c r="H131" s="283"/>
      <c r="I131" s="283"/>
      <c r="J131" s="283"/>
      <c r="K131" s="283"/>
      <c r="L131" s="284"/>
      <c r="M131" s="285"/>
      <c r="N131" s="285"/>
      <c r="O131" s="285"/>
      <c r="P131" s="285"/>
      <c r="Q131" s="285"/>
      <c r="R131" s="285"/>
      <c r="S131" s="285"/>
      <c r="T131" s="285"/>
      <c r="U131" s="285"/>
      <c r="V131" s="285"/>
      <c r="W131" s="285"/>
      <c r="X131" s="285"/>
      <c r="Y131" s="285"/>
      <c r="Z131" s="285"/>
      <c r="AA131" s="343" t="str">
        <f t="shared" si="13"/>
        <v/>
      </c>
      <c r="AB131" s="343"/>
      <c r="AC131" s="343"/>
      <c r="AD131" s="343"/>
      <c r="AE131" s="343"/>
      <c r="AF131" s="343"/>
      <c r="AG131" s="343"/>
      <c r="AH131" s="343" t="str">
        <f t="shared" si="14"/>
        <v/>
      </c>
      <c r="AI131" s="343"/>
      <c r="AJ131" s="343"/>
      <c r="AK131" s="343"/>
      <c r="AL131" s="343"/>
      <c r="AM131" s="343"/>
      <c r="AN131" s="343"/>
      <c r="AO131" s="296"/>
      <c r="AP131" s="296"/>
      <c r="AQ131" s="296"/>
      <c r="AR131" s="296"/>
      <c r="AS131" s="296"/>
      <c r="AT131" s="296"/>
      <c r="AU131" s="296"/>
      <c r="AV131" s="296"/>
      <c r="AW131" s="296"/>
      <c r="AX131" s="295"/>
      <c r="AY131" s="295"/>
      <c r="AZ131" s="295"/>
      <c r="BA131" s="295"/>
      <c r="BB131" s="326"/>
      <c r="BC131" s="327"/>
      <c r="BD131" s="324"/>
      <c r="BE131" s="255"/>
      <c r="BF131" s="255"/>
      <c r="BG131" s="325"/>
      <c r="BH131" s="300"/>
      <c r="BI131" s="300"/>
      <c r="BJ131" s="300"/>
      <c r="BK131" s="300"/>
      <c r="BL131" s="300"/>
      <c r="BM131" s="300"/>
      <c r="BN131" s="300"/>
      <c r="BO131" s="297"/>
      <c r="BP131" s="298"/>
      <c r="BQ131" s="298"/>
      <c r="BR131" s="298"/>
      <c r="BS131" s="298"/>
      <c r="BT131" s="298"/>
      <c r="BU131" s="299"/>
      <c r="BV131" s="297"/>
      <c r="BW131" s="298"/>
      <c r="BX131" s="298"/>
      <c r="BY131" s="298"/>
      <c r="BZ131" s="298"/>
      <c r="CA131" s="298"/>
      <c r="CB131" s="299"/>
      <c r="CC131" s="148"/>
      <c r="CD131" s="141" t="str">
        <f t="shared" si="15"/>
        <v/>
      </c>
    </row>
    <row r="132" spans="2:85" ht="25.9" customHeight="1">
      <c r="B132" s="128"/>
      <c r="C132" s="268" t="s">
        <v>29</v>
      </c>
      <c r="D132" s="268"/>
      <c r="E132" s="268"/>
      <c r="F132" s="268"/>
      <c r="G132" s="248"/>
      <c r="H132" s="249"/>
      <c r="I132" s="249"/>
      <c r="J132" s="249"/>
      <c r="K132" s="249"/>
      <c r="L132" s="250"/>
      <c r="M132" s="262" t="str">
        <f>IF($M$39="","",$M$39)</f>
        <v/>
      </c>
      <c r="N132" s="263"/>
      <c r="O132" s="263"/>
      <c r="P132" s="263"/>
      <c r="Q132" s="263"/>
      <c r="R132" s="263"/>
      <c r="S132" s="263"/>
      <c r="T132" s="263"/>
      <c r="U132" s="263"/>
      <c r="V132" s="263"/>
      <c r="W132" s="263"/>
      <c r="X132" s="263"/>
      <c r="Y132" s="263"/>
      <c r="Z132" s="264"/>
      <c r="AA132" s="265" t="str">
        <f>IF($AA$39="","",$AA$39)</f>
        <v/>
      </c>
      <c r="AB132" s="266"/>
      <c r="AC132" s="266"/>
      <c r="AD132" s="266"/>
      <c r="AE132" s="266"/>
      <c r="AF132" s="266"/>
      <c r="AG132" s="266"/>
      <c r="AH132" s="266"/>
      <c r="AI132" s="266"/>
      <c r="AJ132" s="266"/>
      <c r="AK132" s="266"/>
      <c r="AL132" s="266"/>
      <c r="AM132" s="266"/>
      <c r="AN132" s="267"/>
      <c r="AO132" s="328"/>
      <c r="AP132" s="328"/>
      <c r="AQ132" s="328"/>
      <c r="AR132" s="328"/>
      <c r="AS132" s="328"/>
      <c r="AT132" s="328"/>
      <c r="AU132" s="328"/>
      <c r="AV132" s="328"/>
      <c r="AW132" s="328"/>
      <c r="AX132" s="329"/>
      <c r="AY132" s="329"/>
      <c r="AZ132" s="329"/>
      <c r="BA132" s="329"/>
      <c r="BB132" s="330"/>
      <c r="BC132" s="331"/>
      <c r="BD132" s="331"/>
      <c r="BE132" s="331"/>
      <c r="BF132" s="331"/>
      <c r="BG132" s="331"/>
      <c r="BH132" s="332"/>
      <c r="BI132" s="332"/>
      <c r="BJ132" s="332"/>
      <c r="BK132" s="332"/>
      <c r="BL132" s="332"/>
      <c r="BM132" s="332"/>
      <c r="BN132" s="332"/>
      <c r="BO132" s="292"/>
      <c r="BP132" s="293"/>
      <c r="BQ132" s="293"/>
      <c r="BR132" s="293"/>
      <c r="BS132" s="293"/>
      <c r="BT132" s="293"/>
      <c r="BU132" s="294"/>
      <c r="BV132" s="292"/>
      <c r="BW132" s="293"/>
      <c r="BX132" s="293"/>
      <c r="BY132" s="293"/>
      <c r="BZ132" s="293"/>
      <c r="CA132" s="293"/>
      <c r="CB132" s="294"/>
      <c r="CC132" s="150"/>
    </row>
    <row r="133" spans="2:85" ht="23.45" customHeight="1">
      <c r="B133" s="128"/>
      <c r="C133" s="232" t="s">
        <v>220</v>
      </c>
      <c r="D133" s="233"/>
      <c r="E133" s="233"/>
      <c r="F133" s="234"/>
      <c r="G133" s="248"/>
      <c r="H133" s="249"/>
      <c r="I133" s="249"/>
      <c r="J133" s="249"/>
      <c r="K133" s="249"/>
      <c r="L133" s="250"/>
      <c r="M133" s="251" t="s">
        <v>127</v>
      </c>
      <c r="N133" s="252"/>
      <c r="O133" s="252"/>
      <c r="P133" s="252"/>
      <c r="Q133" s="252"/>
      <c r="R133" s="252"/>
      <c r="S133" s="252"/>
      <c r="T133" s="252"/>
      <c r="U133" s="252"/>
      <c r="V133" s="252"/>
      <c r="W133" s="252"/>
      <c r="X133" s="252"/>
      <c r="Y133" s="252"/>
      <c r="Z133" s="253"/>
      <c r="AA133" s="254" t="s">
        <v>53</v>
      </c>
      <c r="AB133" s="255"/>
      <c r="AC133" s="255"/>
      <c r="AD133" s="255"/>
      <c r="AE133" s="255"/>
      <c r="AF133" s="255"/>
      <c r="AG133" s="255"/>
      <c r="AH133" s="255"/>
      <c r="AI133" s="255"/>
      <c r="AJ133" s="255"/>
      <c r="AK133" s="255"/>
      <c r="AL133" s="255"/>
      <c r="AM133" s="255"/>
      <c r="AN133" s="256"/>
      <c r="AO133" s="257" t="s">
        <v>221</v>
      </c>
      <c r="AP133" s="258"/>
      <c r="AQ133" s="258"/>
      <c r="AR133" s="258"/>
      <c r="AS133" s="258"/>
      <c r="AT133" s="258"/>
      <c r="AU133" s="258"/>
      <c r="AV133" s="258"/>
      <c r="AW133" s="258"/>
      <c r="AX133" s="155" t="s">
        <v>92</v>
      </c>
      <c r="AY133" s="155"/>
      <c r="AZ133" s="155"/>
      <c r="BA133" s="155"/>
      <c r="BB133" s="155"/>
      <c r="BC133" s="155"/>
      <c r="BD133" s="239" t="s">
        <v>41</v>
      </c>
      <c r="BE133" s="239"/>
      <c r="BF133" s="241">
        <v>300</v>
      </c>
      <c r="BG133" s="241"/>
      <c r="BH133" s="241"/>
      <c r="BI133" s="241"/>
      <c r="BJ133" s="241"/>
      <c r="BK133" s="239" t="s">
        <v>42</v>
      </c>
      <c r="BL133" s="239"/>
      <c r="BM133" s="242">
        <f>IF($BM$40="","",$BM$40)</f>
        <v>0</v>
      </c>
      <c r="BN133" s="242"/>
      <c r="BO133" s="242"/>
      <c r="BP133" s="242"/>
      <c r="BQ133" s="239" t="s">
        <v>44</v>
      </c>
      <c r="BR133" s="239"/>
      <c r="BS133" s="238" t="s">
        <v>43</v>
      </c>
      <c r="BT133" s="238"/>
      <c r="BU133" s="243">
        <f>IF($BU$40="","",$BU$40)</f>
        <v>0</v>
      </c>
      <c r="BV133" s="243"/>
      <c r="BW133" s="243"/>
      <c r="BX133" s="243"/>
      <c r="BY133" s="243"/>
      <c r="BZ133" s="243"/>
      <c r="CA133" s="238" t="s">
        <v>45</v>
      </c>
      <c r="CB133" s="238"/>
      <c r="CC133" s="148"/>
    </row>
    <row r="134" spans="2:85" ht="25.9" customHeight="1">
      <c r="B134" s="128"/>
      <c r="C134" s="245"/>
      <c r="D134" s="246"/>
      <c r="E134" s="246"/>
      <c r="F134" s="247"/>
      <c r="G134" s="248"/>
      <c r="H134" s="249"/>
      <c r="I134" s="249"/>
      <c r="J134" s="249"/>
      <c r="K134" s="249"/>
      <c r="L134" s="250"/>
      <c r="M134" s="262" t="str">
        <f>IF(基本入力!$I$41="","",基本入力!$I$41)</f>
        <v/>
      </c>
      <c r="N134" s="263"/>
      <c r="O134" s="263"/>
      <c r="P134" s="263"/>
      <c r="Q134" s="263"/>
      <c r="R134" s="263"/>
      <c r="S134" s="263"/>
      <c r="T134" s="263"/>
      <c r="U134" s="263"/>
      <c r="V134" s="263"/>
      <c r="W134" s="263"/>
      <c r="X134" s="263"/>
      <c r="Y134" s="263"/>
      <c r="Z134" s="264"/>
      <c r="AA134" s="265" t="str">
        <f>IF(基本入力!$Y$41="","",基本入力!$Y$41)</f>
        <v/>
      </c>
      <c r="AB134" s="266"/>
      <c r="AC134" s="266"/>
      <c r="AD134" s="266"/>
      <c r="AE134" s="266"/>
      <c r="AF134" s="266"/>
      <c r="AG134" s="266"/>
      <c r="AH134" s="266"/>
      <c r="AI134" s="266"/>
      <c r="AJ134" s="266"/>
      <c r="AK134" s="266"/>
      <c r="AL134" s="266"/>
      <c r="AM134" s="266"/>
      <c r="AN134" s="267"/>
      <c r="AO134" s="268" t="str">
        <f>IF(基本入力!$AP$41="","",基本入力!$AP$41)</f>
        <v/>
      </c>
      <c r="AP134" s="268"/>
      <c r="AQ134" s="268"/>
      <c r="AR134" s="268"/>
      <c r="AS134" s="268"/>
      <c r="AT134" s="268"/>
      <c r="AU134" s="268"/>
      <c r="AV134" s="268"/>
      <c r="AW134" s="268"/>
      <c r="AX134" s="38"/>
      <c r="AY134" s="38"/>
      <c r="AZ134" s="38"/>
      <c r="BA134" s="38"/>
      <c r="BB134" s="38"/>
      <c r="BC134" s="38"/>
      <c r="BD134" s="239" t="s">
        <v>41</v>
      </c>
      <c r="BE134" s="239"/>
      <c r="BF134" s="241">
        <v>500</v>
      </c>
      <c r="BG134" s="241"/>
      <c r="BH134" s="241"/>
      <c r="BI134" s="241"/>
      <c r="BJ134" s="241"/>
      <c r="BK134" s="239" t="s">
        <v>42</v>
      </c>
      <c r="BL134" s="239"/>
      <c r="BM134" s="242">
        <f>IF($BM$41="","",$BM$41)</f>
        <v>0</v>
      </c>
      <c r="BN134" s="242"/>
      <c r="BO134" s="242"/>
      <c r="BP134" s="242"/>
      <c r="BQ134" s="239" t="s">
        <v>44</v>
      </c>
      <c r="BR134" s="239"/>
      <c r="BS134" s="239"/>
      <c r="BT134" s="239"/>
      <c r="BU134" s="244"/>
      <c r="BV134" s="244"/>
      <c r="BW134" s="244"/>
      <c r="BX134" s="244"/>
      <c r="BY134" s="244"/>
      <c r="BZ134" s="244"/>
      <c r="CA134" s="239"/>
      <c r="CB134" s="239"/>
      <c r="CC134" s="129"/>
      <c r="CG134" s="154"/>
    </row>
    <row r="135" spans="2:85" ht="25.9" customHeight="1">
      <c r="B135" s="128"/>
      <c r="C135" s="235"/>
      <c r="D135" s="236"/>
      <c r="E135" s="236"/>
      <c r="F135" s="237"/>
      <c r="G135" s="259"/>
      <c r="H135" s="260"/>
      <c r="I135" s="260"/>
      <c r="J135" s="260"/>
      <c r="K135" s="260"/>
      <c r="L135" s="261"/>
      <c r="M135" s="262" t="str">
        <f>IF(基本入力!$I$43="","",基本入力!$I$43)</f>
        <v/>
      </c>
      <c r="N135" s="263"/>
      <c r="O135" s="263"/>
      <c r="P135" s="263"/>
      <c r="Q135" s="263"/>
      <c r="R135" s="263"/>
      <c r="S135" s="263"/>
      <c r="T135" s="263"/>
      <c r="U135" s="263"/>
      <c r="V135" s="263"/>
      <c r="W135" s="263"/>
      <c r="X135" s="263"/>
      <c r="Y135" s="263"/>
      <c r="Z135" s="264"/>
      <c r="AA135" s="265" t="str">
        <f>IF(基本入力!$Y$43="","",基本入力!$Y$43)</f>
        <v/>
      </c>
      <c r="AB135" s="266"/>
      <c r="AC135" s="266"/>
      <c r="AD135" s="266"/>
      <c r="AE135" s="266"/>
      <c r="AF135" s="266"/>
      <c r="AG135" s="266"/>
      <c r="AH135" s="266"/>
      <c r="AI135" s="266"/>
      <c r="AJ135" s="266"/>
      <c r="AK135" s="266"/>
      <c r="AL135" s="266"/>
      <c r="AM135" s="266"/>
      <c r="AN135" s="267"/>
      <c r="AO135" s="268" t="str">
        <f>IF(基本入力!$AP$43="","",基本入力!$AP$43)</f>
        <v/>
      </c>
      <c r="AP135" s="268"/>
      <c r="AQ135" s="268"/>
      <c r="AR135" s="268"/>
      <c r="AS135" s="268"/>
      <c r="AT135" s="268"/>
      <c r="AU135" s="268"/>
      <c r="AV135" s="268"/>
      <c r="AW135" s="268"/>
      <c r="BO135" s="156"/>
      <c r="BP135" s="156"/>
      <c r="BQ135" s="156"/>
      <c r="BR135" s="156"/>
      <c r="BS135" s="156"/>
      <c r="BT135" s="156"/>
      <c r="BU135" s="156"/>
      <c r="BV135" s="156"/>
      <c r="BW135" s="156"/>
      <c r="BX135" s="156"/>
      <c r="BY135" s="156"/>
      <c r="BZ135" s="156"/>
      <c r="CA135" s="156"/>
      <c r="CB135" s="156"/>
      <c r="CC135" s="129"/>
    </row>
    <row r="136" spans="2:85" ht="6" customHeight="1">
      <c r="B136" s="128"/>
      <c r="CC136" s="149"/>
    </row>
    <row r="137" spans="2:85" ht="18" customHeight="1">
      <c r="B137" s="128"/>
      <c r="CC137" s="129"/>
    </row>
    <row r="138" spans="2:85" ht="6" customHeight="1">
      <c r="B138" s="128"/>
      <c r="CC138" s="129"/>
    </row>
    <row r="139" spans="2:85" ht="18" customHeight="1">
      <c r="B139" s="128"/>
      <c r="C139" s="240" t="str">
        <f>IF($C$46="","",$C$46)</f>
        <v/>
      </c>
      <c r="D139" s="240"/>
      <c r="E139" s="240"/>
      <c r="F139" s="240"/>
      <c r="G139" s="240"/>
      <c r="H139" s="240"/>
      <c r="I139" s="240"/>
      <c r="J139" s="240"/>
      <c r="K139" s="240"/>
      <c r="L139" s="240"/>
      <c r="M139" s="240"/>
      <c r="N139" s="240"/>
      <c r="O139" s="240"/>
      <c r="P139" s="240"/>
      <c r="Q139" s="240"/>
      <c r="R139" s="240"/>
      <c r="S139" s="240"/>
      <c r="CC139" s="129"/>
    </row>
    <row r="140" spans="2:85" ht="18" customHeight="1">
      <c r="B140" s="128"/>
      <c r="C140" s="223" t="s">
        <v>222</v>
      </c>
      <c r="D140" s="223"/>
      <c r="E140" s="223"/>
      <c r="F140" s="223"/>
      <c r="G140" s="223"/>
      <c r="H140" s="223"/>
      <c r="I140" s="223"/>
      <c r="J140" s="223"/>
      <c r="K140" s="223"/>
      <c r="L140" s="223"/>
      <c r="M140" s="223"/>
      <c r="N140" s="223"/>
      <c r="O140" s="223"/>
      <c r="P140" s="223"/>
      <c r="Q140" s="223"/>
      <c r="R140" s="223"/>
      <c r="S140" s="223"/>
      <c r="T140" s="223"/>
      <c r="U140" s="223"/>
      <c r="V140" s="223"/>
      <c r="W140" s="223"/>
      <c r="X140" s="223"/>
      <c r="Z140" s="224" t="s">
        <v>223</v>
      </c>
      <c r="AA140" s="224"/>
      <c r="AB140" s="42"/>
      <c r="CC140" s="129"/>
    </row>
    <row r="141" spans="2:85" ht="18" customHeight="1">
      <c r="B141" s="128"/>
      <c r="C141" s="223" t="s">
        <v>84</v>
      </c>
      <c r="D141" s="223"/>
      <c r="E141" s="223"/>
      <c r="F141" s="223"/>
      <c r="G141" s="223"/>
      <c r="H141" s="223"/>
      <c r="I141" s="223"/>
      <c r="J141" s="223"/>
      <c r="K141" s="223"/>
      <c r="L141" s="223"/>
      <c r="M141" s="223"/>
      <c r="N141" s="223"/>
      <c r="O141" s="223"/>
      <c r="P141" s="223"/>
      <c r="Q141" s="223"/>
      <c r="R141" s="223"/>
      <c r="S141" s="223"/>
      <c r="T141" s="223"/>
      <c r="U141" s="223"/>
      <c r="V141" s="223"/>
      <c r="W141" s="223"/>
      <c r="X141" s="223"/>
      <c r="Z141" s="224" t="s">
        <v>223</v>
      </c>
      <c r="AA141" s="224"/>
      <c r="AB141" s="42"/>
      <c r="CC141" s="129"/>
    </row>
    <row r="142" spans="2:85" ht="6" customHeight="1">
      <c r="B142" s="128"/>
      <c r="CC142" s="129"/>
    </row>
    <row r="143" spans="2:85" ht="31.9" customHeight="1">
      <c r="B143" s="128"/>
      <c r="R143" s="225" t="str">
        <f>IF($AN$17="","",$AN$17)</f>
        <v/>
      </c>
      <c r="S143" s="225"/>
      <c r="T143" s="225"/>
      <c r="U143" s="225"/>
      <c r="V143" s="225"/>
      <c r="W143" s="225"/>
      <c r="X143" s="225"/>
      <c r="Y143" s="225"/>
      <c r="Z143" s="225"/>
      <c r="AA143" s="225"/>
      <c r="AB143" s="225"/>
      <c r="AC143" s="225"/>
      <c r="AD143" s="72"/>
      <c r="AE143" s="226" t="s">
        <v>233</v>
      </c>
      <c r="AF143" s="226"/>
      <c r="AG143" s="226"/>
      <c r="AH143" s="226"/>
      <c r="AI143" s="226"/>
      <c r="AJ143" s="226"/>
      <c r="AK143" s="226"/>
      <c r="AL143" s="226"/>
      <c r="AM143" s="226"/>
      <c r="AN143" s="226"/>
      <c r="AO143" s="226"/>
      <c r="AP143" s="226"/>
      <c r="AQ143" s="226"/>
      <c r="AR143" s="226"/>
      <c r="AS143" s="226"/>
      <c r="AT143" s="226"/>
      <c r="AU143" s="226"/>
      <c r="AV143" s="38"/>
      <c r="AW143" s="227" t="str">
        <f>IF($AW$50="","",$AW$50)</f>
        <v/>
      </c>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T143" s="224" t="s">
        <v>46</v>
      </c>
      <c r="BU143" s="224"/>
      <c r="CC143" s="129"/>
    </row>
    <row r="144" spans="2:85" ht="6" customHeight="1">
      <c r="B144" s="128"/>
      <c r="R144" s="73"/>
      <c r="S144" s="73"/>
      <c r="T144" s="73"/>
      <c r="U144" s="73"/>
      <c r="V144" s="73"/>
      <c r="W144" s="73"/>
      <c r="X144" s="73"/>
      <c r="Y144" s="73"/>
      <c r="Z144" s="73"/>
      <c r="AA144" s="73"/>
      <c r="AB144" s="73"/>
      <c r="AC144" s="73"/>
      <c r="AD144" s="73"/>
      <c r="AE144" s="38"/>
      <c r="AF144" s="38"/>
      <c r="AG144" s="38"/>
      <c r="AH144" s="38"/>
      <c r="AI144" s="38"/>
      <c r="AJ144" s="38"/>
      <c r="AK144" s="38"/>
      <c r="AL144" s="38"/>
      <c r="AM144" s="38"/>
      <c r="AN144" s="38"/>
      <c r="AO144" s="38"/>
      <c r="AP144" s="38"/>
      <c r="AQ144" s="38"/>
      <c r="AR144" s="38"/>
      <c r="AS144" s="38"/>
      <c r="AT144" s="38"/>
      <c r="AU144" s="38"/>
      <c r="AV144" s="38"/>
      <c r="AW144" s="73"/>
      <c r="AX144" s="73"/>
      <c r="AY144" s="73"/>
      <c r="AZ144" s="73"/>
      <c r="BA144" s="73"/>
      <c r="BB144" s="73"/>
      <c r="BC144" s="73"/>
      <c r="BD144" s="73"/>
      <c r="BE144" s="73"/>
      <c r="BF144" s="73"/>
      <c r="BG144" s="73"/>
      <c r="BH144" s="73"/>
      <c r="BI144" s="73"/>
      <c r="BJ144" s="73"/>
      <c r="BK144" s="73"/>
      <c r="BL144" s="73"/>
      <c r="BM144" s="73"/>
      <c r="BN144" s="73"/>
      <c r="BO144" s="73"/>
      <c r="BP144" s="73"/>
      <c r="BQ144" s="73"/>
      <c r="CC144" s="129"/>
    </row>
    <row r="145" spans="2:82" ht="31.9" customHeight="1">
      <c r="B145" s="128"/>
      <c r="R145" s="225" t="str">
        <f>IF($AN$17="","",$AN$17)</f>
        <v/>
      </c>
      <c r="S145" s="225"/>
      <c r="T145" s="225"/>
      <c r="U145" s="225"/>
      <c r="V145" s="225"/>
      <c r="W145" s="225"/>
      <c r="X145" s="225"/>
      <c r="Y145" s="225"/>
      <c r="Z145" s="225"/>
      <c r="AA145" s="225"/>
      <c r="AB145" s="225"/>
      <c r="AC145" s="225"/>
      <c r="AD145" s="72"/>
      <c r="AE145" s="226" t="s">
        <v>47</v>
      </c>
      <c r="AF145" s="226"/>
      <c r="AG145" s="226"/>
      <c r="AH145" s="226"/>
      <c r="AI145" s="226"/>
      <c r="AJ145" s="226"/>
      <c r="AK145" s="226"/>
      <c r="AL145" s="226"/>
      <c r="AM145" s="226"/>
      <c r="AN145" s="226"/>
      <c r="AO145" s="226"/>
      <c r="AP145" s="226"/>
      <c r="AQ145" s="226"/>
      <c r="AR145" s="226"/>
      <c r="AS145" s="226"/>
      <c r="AT145" s="226"/>
      <c r="AU145" s="226"/>
      <c r="AV145" s="38"/>
      <c r="AW145" s="227" t="str">
        <f>IF($AW$52="","",$AW$52)</f>
        <v/>
      </c>
      <c r="AX145" s="227"/>
      <c r="AY145" s="227"/>
      <c r="AZ145" s="227"/>
      <c r="BA145" s="227"/>
      <c r="BB145" s="227"/>
      <c r="BC145" s="227"/>
      <c r="BD145" s="227"/>
      <c r="BE145" s="227"/>
      <c r="BF145" s="227"/>
      <c r="BG145" s="227"/>
      <c r="BH145" s="227"/>
      <c r="BI145" s="227"/>
      <c r="BJ145" s="227"/>
      <c r="BK145" s="227"/>
      <c r="BL145" s="227"/>
      <c r="BM145" s="227"/>
      <c r="BN145" s="227"/>
      <c r="BO145" s="227"/>
      <c r="BP145" s="227"/>
      <c r="BQ145" s="227"/>
      <c r="BT145" s="224" t="s">
        <v>46</v>
      </c>
      <c r="BU145" s="224"/>
      <c r="CC145" s="129"/>
    </row>
    <row r="146" spans="2:82">
      <c r="B146" s="128"/>
      <c r="CC146" s="129"/>
    </row>
    <row r="147" spans="2:82">
      <c r="B147" s="128"/>
      <c r="CC147" s="129"/>
    </row>
    <row r="148" spans="2:82">
      <c r="B148" s="128"/>
      <c r="CC148" s="129"/>
    </row>
    <row r="149" spans="2:82">
      <c r="B149" s="128"/>
      <c r="CC149" s="129"/>
    </row>
    <row r="150" spans="2:82">
      <c r="B150" s="128"/>
      <c r="CC150" s="129"/>
    </row>
    <row r="151" spans="2:82">
      <c r="B151" s="128"/>
      <c r="CC151" s="129"/>
    </row>
    <row r="152" spans="2:82">
      <c r="B152" s="128"/>
      <c r="CC152" s="129"/>
    </row>
    <row r="153" spans="2:82" ht="20.25" customHeight="1">
      <c r="B153" s="128"/>
      <c r="C153" s="269" t="s">
        <v>69</v>
      </c>
      <c r="D153" s="269"/>
      <c r="E153" s="269"/>
      <c r="F153" s="269"/>
      <c r="G153" s="269"/>
      <c r="H153" s="269"/>
      <c r="I153" s="269"/>
      <c r="J153" s="269"/>
      <c r="K153" s="269"/>
      <c r="L153" s="269"/>
      <c r="M153" s="269"/>
      <c r="N153" s="269"/>
      <c r="O153" s="269"/>
      <c r="P153" s="269"/>
      <c r="Q153" s="269"/>
      <c r="R153" s="269"/>
      <c r="BX153" s="228" t="s">
        <v>80</v>
      </c>
      <c r="BY153" s="228"/>
      <c r="BZ153" s="228"/>
      <c r="CA153" s="228"/>
      <c r="CB153" s="228"/>
      <c r="CC153" s="142"/>
    </row>
    <row r="154" spans="2:82" ht="21.75" customHeight="1">
      <c r="B154" s="128"/>
      <c r="C154" s="269"/>
      <c r="D154" s="269"/>
      <c r="E154" s="269"/>
      <c r="F154" s="269"/>
      <c r="G154" s="269"/>
      <c r="H154" s="269"/>
      <c r="I154" s="269"/>
      <c r="J154" s="269"/>
      <c r="K154" s="269"/>
      <c r="L154" s="269"/>
      <c r="M154" s="269"/>
      <c r="N154" s="269"/>
      <c r="O154" s="269"/>
      <c r="P154" s="269"/>
      <c r="Q154" s="269"/>
      <c r="R154" s="269"/>
      <c r="CC154" s="129"/>
    </row>
    <row r="155" spans="2:82" ht="21" customHeight="1">
      <c r="B155" s="128"/>
      <c r="C155" s="229" t="str">
        <f>IF($C$15="","",$C$15)</f>
        <v>第５０回広島県民スポーツ大会　陸上競技参加者名簿</v>
      </c>
      <c r="D155" s="229"/>
      <c r="E155" s="229"/>
      <c r="F155" s="229"/>
      <c r="G155" s="229"/>
      <c r="H155" s="229"/>
      <c r="I155" s="229"/>
      <c r="J155" s="229"/>
      <c r="K155" s="229"/>
      <c r="L155" s="229"/>
      <c r="M155" s="229"/>
      <c r="N155" s="229"/>
      <c r="O155" s="229"/>
      <c r="P155" s="229"/>
      <c r="Q155" s="229"/>
      <c r="R155" s="229"/>
      <c r="S155" s="229"/>
      <c r="T155" s="229"/>
      <c r="U155" s="229"/>
      <c r="V155" s="229"/>
      <c r="W155" s="229"/>
      <c r="X155" s="229"/>
      <c r="Y155" s="229"/>
      <c r="Z155" s="229"/>
      <c r="AA155" s="229"/>
      <c r="AB155" s="229"/>
      <c r="AC155" s="229"/>
      <c r="AD155" s="229"/>
      <c r="AE155" s="229"/>
      <c r="AF155" s="229"/>
      <c r="AG155" s="229"/>
      <c r="AH155" s="229"/>
      <c r="AI155" s="229"/>
      <c r="AJ155" s="229"/>
      <c r="AK155" s="229"/>
      <c r="AL155" s="229"/>
      <c r="AM155" s="229"/>
      <c r="AN155" s="229"/>
      <c r="AO155" s="229"/>
      <c r="AP155" s="229"/>
      <c r="AQ155" s="229"/>
      <c r="AR155" s="229"/>
      <c r="AS155" s="229"/>
      <c r="AT155" s="229"/>
      <c r="AU155" s="229"/>
      <c r="AV155" s="229"/>
      <c r="AW155" s="229"/>
      <c r="AX155" s="229"/>
      <c r="AY155" s="229"/>
      <c r="AZ155" s="229"/>
      <c r="BA155" s="229"/>
      <c r="BB155" s="229"/>
      <c r="BC155" s="229"/>
      <c r="BD155" s="229"/>
      <c r="BE155" s="229"/>
      <c r="BF155" s="229"/>
      <c r="BG155" s="229"/>
      <c r="BH155" s="229"/>
      <c r="BI155" s="229"/>
      <c r="BJ155" s="229"/>
      <c r="BK155" s="229"/>
      <c r="BL155" s="229"/>
      <c r="BM155" s="229"/>
      <c r="BN155" s="229"/>
      <c r="BO155" s="229"/>
      <c r="BP155" s="229"/>
      <c r="BQ155" s="229"/>
      <c r="BR155" s="229"/>
      <c r="BS155" s="229"/>
      <c r="BT155" s="229"/>
      <c r="BU155" s="229"/>
      <c r="BV155" s="229"/>
      <c r="BW155" s="229"/>
      <c r="BX155" s="229"/>
      <c r="BY155" s="229"/>
      <c r="BZ155" s="229"/>
      <c r="CA155" s="229"/>
      <c r="CB155" s="229"/>
      <c r="CC155" s="143"/>
    </row>
    <row r="156" spans="2:82" ht="10.5" customHeight="1">
      <c r="B156" s="128"/>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c r="BY156" s="24"/>
      <c r="BZ156" s="24"/>
      <c r="CA156" s="24"/>
      <c r="CB156" s="24"/>
      <c r="CC156" s="143"/>
    </row>
    <row r="157" spans="2:82" ht="24.6" customHeight="1">
      <c r="B157" s="128"/>
      <c r="C157" s="286" t="s">
        <v>90</v>
      </c>
      <c r="D157" s="286"/>
      <c r="E157" s="286"/>
      <c r="F157" s="286"/>
      <c r="G157" s="286"/>
      <c r="H157" s="286"/>
      <c r="I157" s="286"/>
      <c r="J157" s="286"/>
      <c r="K157" s="286"/>
      <c r="L157" s="286"/>
      <c r="M157" s="286"/>
      <c r="N157" s="286"/>
      <c r="O157" s="67"/>
      <c r="P157" s="270" t="str">
        <f>IF($P$17="","",$P$17)</f>
        <v/>
      </c>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M157" s="37" t="s">
        <v>34</v>
      </c>
      <c r="AN157" s="271" t="str">
        <f>IF($AN$17="","",$AN$17)</f>
        <v/>
      </c>
      <c r="AO157" s="271"/>
      <c r="AP157" s="271"/>
      <c r="AQ157" s="271"/>
      <c r="AR157" s="271"/>
      <c r="AS157" s="271"/>
      <c r="AT157" s="271"/>
      <c r="AU157" s="271"/>
      <c r="AV157" s="37" t="s">
        <v>36</v>
      </c>
      <c r="AX157" s="67" t="s">
        <v>91</v>
      </c>
      <c r="AY157" s="67"/>
      <c r="AZ157" s="67"/>
      <c r="BA157" s="67"/>
      <c r="BB157" s="67"/>
      <c r="BC157" s="67"/>
      <c r="BD157" s="67"/>
      <c r="BE157" s="67"/>
      <c r="BF157" s="67"/>
      <c r="BG157" s="67"/>
      <c r="BH157" s="67"/>
      <c r="BI157" s="67"/>
      <c r="BJ157" s="272" t="str">
        <f>IF($BJ$17="","",$BJ$17)</f>
        <v/>
      </c>
      <c r="BK157" s="273"/>
      <c r="BL157" s="273"/>
      <c r="BM157" s="273"/>
      <c r="BN157" s="273"/>
      <c r="BO157" s="273"/>
      <c r="BP157" s="273"/>
      <c r="BQ157" s="273"/>
      <c r="BR157" s="273"/>
      <c r="BS157" s="273"/>
      <c r="BT157" s="273"/>
      <c r="BU157" s="273"/>
      <c r="BV157" s="273"/>
      <c r="BW157" s="273"/>
      <c r="BX157" s="273"/>
      <c r="BY157" s="273"/>
      <c r="BZ157" s="273"/>
      <c r="CA157" s="273"/>
      <c r="CB157" s="273"/>
      <c r="CC157" s="144"/>
    </row>
    <row r="158" spans="2:82" ht="24.6" customHeight="1">
      <c r="B158" s="128"/>
      <c r="C158" s="286" t="s">
        <v>244</v>
      </c>
      <c r="D158" s="286"/>
      <c r="E158" s="286"/>
      <c r="F158" s="286"/>
      <c r="G158" s="286"/>
      <c r="H158" s="286"/>
      <c r="I158" s="286"/>
      <c r="J158" s="286"/>
      <c r="K158" s="286"/>
      <c r="L158" s="286"/>
      <c r="M158" s="286"/>
      <c r="N158" s="286"/>
      <c r="O158" s="67"/>
      <c r="P158" s="318" t="s">
        <v>35</v>
      </c>
      <c r="Q158" s="318"/>
      <c r="R158" s="347" t="str">
        <f>IF(基本入力!$I$23="","",基本入力!$I$23)</f>
        <v/>
      </c>
      <c r="S158" s="347"/>
      <c r="T158" s="347"/>
      <c r="U158" s="347"/>
      <c r="V158" s="347"/>
      <c r="W158" s="347"/>
      <c r="X158" s="347"/>
      <c r="Y158" s="347"/>
      <c r="Z158" s="348" t="str">
        <f>IF(基本入力!$O$23="","",基本入力!$O$23)</f>
        <v/>
      </c>
      <c r="AA158" s="348"/>
      <c r="AB158" s="348"/>
      <c r="AC158" s="348"/>
      <c r="AD158" s="348"/>
      <c r="AE158" s="348"/>
      <c r="AF158" s="348"/>
      <c r="AG158" s="348"/>
      <c r="AH158" s="348"/>
      <c r="AI158" s="348"/>
      <c r="AJ158" s="348"/>
      <c r="AK158" s="348"/>
      <c r="AL158" s="348"/>
      <c r="AM158" s="348"/>
      <c r="AN158" s="348"/>
      <c r="AO158" s="348"/>
      <c r="AP158" s="348"/>
      <c r="AQ158" s="348"/>
      <c r="AR158" s="348"/>
      <c r="AS158" s="348"/>
      <c r="AT158" s="348"/>
      <c r="AU158" s="348"/>
      <c r="AV158" s="348"/>
      <c r="AW158" s="348"/>
      <c r="AX158" s="348"/>
      <c r="AY158" s="348"/>
      <c r="AZ158" s="348"/>
      <c r="BA158" s="348"/>
      <c r="BB158" s="348"/>
      <c r="BC158" s="348"/>
      <c r="BD158" s="348"/>
      <c r="BE158" s="348"/>
      <c r="BF158" s="348"/>
      <c r="BG158" s="165"/>
      <c r="BH158" s="274" t="s">
        <v>246</v>
      </c>
      <c r="BI158" s="275"/>
      <c r="BJ158" s="275"/>
      <c r="BK158" s="275"/>
      <c r="BL158" s="275"/>
      <c r="BM158" s="275"/>
      <c r="BN158" s="167"/>
      <c r="BO158" s="276" t="str">
        <f>IF(基本入力!$I$25="","",基本入力!$I$25)</f>
        <v/>
      </c>
      <c r="BP158" s="276"/>
      <c r="BQ158" s="276"/>
      <c r="BR158" s="276"/>
      <c r="BS158" s="276"/>
      <c r="BT158" s="276"/>
      <c r="BU158" s="276"/>
      <c r="BV158" s="276"/>
      <c r="BW158" s="276"/>
      <c r="BX158" s="276"/>
      <c r="BY158" s="276"/>
      <c r="BZ158" s="276"/>
      <c r="CA158" s="276"/>
      <c r="CB158" s="276"/>
      <c r="CC158" s="145"/>
      <c r="CD158" s="140" t="str">
        <f>$P$17</f>
        <v/>
      </c>
    </row>
    <row r="159" spans="2:82" ht="24.6" customHeight="1">
      <c r="B159" s="128"/>
      <c r="C159" s="67"/>
      <c r="D159" s="67"/>
      <c r="E159" s="67"/>
      <c r="F159" s="67"/>
      <c r="G159" s="67"/>
      <c r="H159" s="67"/>
      <c r="I159" s="67"/>
      <c r="J159" s="67"/>
      <c r="K159" s="67"/>
      <c r="L159" s="67"/>
      <c r="M159" s="67"/>
      <c r="N159" s="67"/>
      <c r="O159" s="67"/>
      <c r="P159" s="160"/>
      <c r="Q159" s="160"/>
      <c r="R159" s="161"/>
      <c r="S159" s="161"/>
      <c r="T159" s="161"/>
      <c r="U159" s="162"/>
      <c r="V159" s="162"/>
      <c r="W159" s="163"/>
      <c r="X159" s="163"/>
      <c r="Y159" s="163"/>
      <c r="Z159" s="163"/>
      <c r="AA159" s="164"/>
      <c r="AB159" s="164"/>
      <c r="AC159" s="165"/>
      <c r="AD159" s="165"/>
      <c r="AE159" s="165"/>
      <c r="AF159" s="165"/>
      <c r="AG159" s="165"/>
      <c r="AH159" s="165"/>
      <c r="AI159" s="165"/>
      <c r="AJ159" s="165"/>
      <c r="AK159" s="165"/>
      <c r="AL159" s="165"/>
      <c r="AM159" s="165"/>
      <c r="AN159" s="165"/>
      <c r="AO159" s="165"/>
      <c r="AP159" s="165"/>
      <c r="AQ159" s="165"/>
      <c r="AR159" s="165"/>
      <c r="AS159" s="165"/>
      <c r="AT159" s="165"/>
      <c r="AU159" s="165"/>
      <c r="AV159" s="165"/>
      <c r="AW159" s="165"/>
      <c r="AX159" s="165"/>
      <c r="AY159" s="165"/>
      <c r="AZ159" s="165"/>
      <c r="BA159" s="165"/>
      <c r="BB159" s="165"/>
      <c r="BC159" s="165"/>
      <c r="BD159" s="165"/>
      <c r="BE159" s="165"/>
      <c r="BF159" s="165"/>
      <c r="BG159" s="165"/>
      <c r="BH159" s="275" t="s">
        <v>247</v>
      </c>
      <c r="BI159" s="275"/>
      <c r="BJ159" s="275"/>
      <c r="BK159" s="275"/>
      <c r="BL159" s="275"/>
      <c r="BM159" s="275"/>
      <c r="BN159" s="166"/>
      <c r="BO159" s="277" t="str">
        <f>IF(基本入力!$I$27="","",基本入力!$I$27)</f>
        <v/>
      </c>
      <c r="BP159" s="277"/>
      <c r="BQ159" s="277"/>
      <c r="BR159" s="277"/>
      <c r="BS159" s="277"/>
      <c r="BT159" s="277"/>
      <c r="BU159" s="277"/>
      <c r="BV159" s="277"/>
      <c r="BW159" s="277"/>
      <c r="BX159" s="277"/>
      <c r="BY159" s="277"/>
      <c r="BZ159" s="277"/>
      <c r="CA159" s="277"/>
      <c r="CB159" s="277"/>
      <c r="CC159" s="145"/>
      <c r="CD159" s="140" t="str">
        <f>PHONETIC(P157)</f>
        <v/>
      </c>
    </row>
    <row r="160" spans="2:82" ht="15.4" customHeight="1">
      <c r="B160" s="128"/>
      <c r="C160" s="24"/>
      <c r="D160" s="24"/>
      <c r="E160" s="24"/>
      <c r="F160" s="24"/>
      <c r="G160" s="24"/>
      <c r="H160" s="24"/>
      <c r="I160" s="24"/>
      <c r="J160" s="24"/>
      <c r="K160" s="24"/>
      <c r="L160" s="24"/>
      <c r="M160" s="24"/>
      <c r="N160" s="24"/>
      <c r="O160" s="24"/>
      <c r="P160" s="24"/>
      <c r="Q160" s="24"/>
      <c r="R160" s="24"/>
      <c r="S160" s="24"/>
      <c r="T160" s="24"/>
      <c r="U160" s="24"/>
      <c r="V160" s="24"/>
      <c r="W160" s="24"/>
      <c r="X160" s="24"/>
      <c r="Z160" s="24"/>
      <c r="AA160" s="24"/>
      <c r="AB160" s="24"/>
      <c r="AC160" s="24"/>
      <c r="AD160" s="24"/>
      <c r="AE160" s="24"/>
      <c r="AF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c r="BY160" s="24"/>
      <c r="BZ160" s="24"/>
      <c r="CA160" s="24"/>
      <c r="CB160" s="24"/>
      <c r="CC160" s="143"/>
      <c r="CD160" s="140"/>
    </row>
    <row r="161" spans="2:83" ht="15.4" customHeight="1">
      <c r="B161" s="128"/>
      <c r="C161" s="26" t="s">
        <v>34</v>
      </c>
      <c r="D161" s="230" t="str">
        <f>IF($D$21="","",$D$21)</f>
        <v/>
      </c>
      <c r="E161" s="230"/>
      <c r="F161" s="230"/>
      <c r="G161" s="26" t="s">
        <v>36</v>
      </c>
      <c r="H161" s="27"/>
      <c r="I161" s="27"/>
      <c r="J161" s="27" t="s">
        <v>39</v>
      </c>
      <c r="K161" s="26"/>
      <c r="L161" s="26"/>
      <c r="M161" s="26"/>
      <c r="N161" s="26"/>
      <c r="O161" s="26"/>
      <c r="P161" s="26"/>
      <c r="Q161" s="26"/>
      <c r="R161" s="26"/>
      <c r="S161" s="26"/>
      <c r="T161" s="26"/>
      <c r="U161" s="26"/>
      <c r="V161" s="26"/>
      <c r="W161" s="26"/>
      <c r="X161" s="26"/>
      <c r="Y161" s="25" t="s">
        <v>37</v>
      </c>
      <c r="Z161" s="26"/>
      <c r="AA161" s="26"/>
      <c r="AB161" s="26"/>
      <c r="AC161" s="26"/>
      <c r="AD161" s="26"/>
      <c r="AE161" s="26"/>
      <c r="AF161" s="26"/>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68"/>
      <c r="BP161" s="69"/>
      <c r="BQ161" s="69"/>
      <c r="BR161" s="69"/>
      <c r="BS161" s="69"/>
      <c r="BT161" s="69"/>
      <c r="BU161" s="69"/>
      <c r="BV161" s="69"/>
      <c r="BW161" s="69"/>
      <c r="BX161" s="69"/>
      <c r="BY161" s="69"/>
      <c r="BZ161" s="24"/>
      <c r="CA161" s="24"/>
      <c r="CB161" s="24"/>
      <c r="CC161" s="143"/>
    </row>
    <row r="162" spans="2:83" ht="15.4" customHeight="1">
      <c r="B162" s="128"/>
      <c r="C162" s="26" t="s">
        <v>34</v>
      </c>
      <c r="D162" s="231" t="str">
        <f>IF($D$22="","",$D$22)</f>
        <v/>
      </c>
      <c r="E162" s="231"/>
      <c r="F162" s="231"/>
      <c r="G162" s="26" t="s">
        <v>36</v>
      </c>
      <c r="H162" s="26"/>
      <c r="I162" s="26"/>
      <c r="J162" s="27" t="s">
        <v>40</v>
      </c>
      <c r="K162" s="26"/>
      <c r="L162" s="26"/>
      <c r="M162" s="26"/>
      <c r="N162" s="26"/>
      <c r="O162" s="26"/>
      <c r="P162" s="26"/>
      <c r="Q162" s="26"/>
      <c r="R162" s="26"/>
      <c r="S162" s="26"/>
      <c r="T162" s="26"/>
      <c r="U162" s="26"/>
      <c r="V162" s="26"/>
      <c r="W162" s="26"/>
      <c r="X162" s="26"/>
      <c r="Y162" s="28" t="s">
        <v>219</v>
      </c>
      <c r="Z162" s="26"/>
      <c r="AA162" s="26"/>
      <c r="AB162" s="26"/>
      <c r="AC162" s="26"/>
      <c r="AD162" s="26"/>
      <c r="AE162" s="26"/>
      <c r="AF162" s="26"/>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68"/>
      <c r="BP162" s="68"/>
      <c r="BQ162" s="68"/>
      <c r="BR162" s="68"/>
      <c r="BS162" s="68"/>
      <c r="BT162" s="68"/>
      <c r="BU162" s="68"/>
      <c r="BV162" s="68"/>
      <c r="BW162" s="68"/>
      <c r="BX162" s="68"/>
      <c r="BY162" s="68"/>
      <c r="BZ162" s="24"/>
      <c r="CA162" s="24"/>
      <c r="CB162" s="24"/>
      <c r="CC162" s="143"/>
    </row>
    <row r="163" spans="2:83">
      <c r="B163" s="128"/>
      <c r="CC163" s="129"/>
    </row>
    <row r="164" spans="2:83" ht="15" customHeight="1">
      <c r="B164" s="128"/>
      <c r="C164" s="232" t="s">
        <v>85</v>
      </c>
      <c r="D164" s="233"/>
      <c r="E164" s="233"/>
      <c r="F164" s="234"/>
      <c r="G164" s="232" t="s">
        <v>195</v>
      </c>
      <c r="H164" s="233"/>
      <c r="I164" s="233"/>
      <c r="J164" s="233"/>
      <c r="K164" s="233"/>
      <c r="L164" s="234"/>
      <c r="M164" s="304" t="s">
        <v>127</v>
      </c>
      <c r="N164" s="305"/>
      <c r="O164" s="305"/>
      <c r="P164" s="305"/>
      <c r="Q164" s="305"/>
      <c r="R164" s="305"/>
      <c r="S164" s="305"/>
      <c r="T164" s="305"/>
      <c r="U164" s="305"/>
      <c r="V164" s="305"/>
      <c r="W164" s="305"/>
      <c r="X164" s="305"/>
      <c r="Y164" s="305"/>
      <c r="Z164" s="306"/>
      <c r="AA164" s="304" t="s">
        <v>53</v>
      </c>
      <c r="AB164" s="305"/>
      <c r="AC164" s="305"/>
      <c r="AD164" s="305"/>
      <c r="AE164" s="305"/>
      <c r="AF164" s="305"/>
      <c r="AG164" s="305"/>
      <c r="AH164" s="305"/>
      <c r="AI164" s="305"/>
      <c r="AJ164" s="305"/>
      <c r="AK164" s="305"/>
      <c r="AL164" s="305"/>
      <c r="AM164" s="305"/>
      <c r="AN164" s="305"/>
      <c r="AO164" s="232" t="s">
        <v>123</v>
      </c>
      <c r="AP164" s="233"/>
      <c r="AQ164" s="233"/>
      <c r="AR164" s="233"/>
      <c r="AS164" s="233"/>
      <c r="AT164" s="233"/>
      <c r="AU164" s="233"/>
      <c r="AV164" s="233"/>
      <c r="AW164" s="234"/>
      <c r="AX164" s="307" t="s">
        <v>31</v>
      </c>
      <c r="AY164" s="307"/>
      <c r="AZ164" s="307"/>
      <c r="BA164" s="307"/>
      <c r="BB164" s="308" t="s">
        <v>121</v>
      </c>
      <c r="BC164" s="308"/>
      <c r="BD164" s="308"/>
      <c r="BE164" s="308"/>
      <c r="BF164" s="308"/>
      <c r="BG164" s="308"/>
      <c r="BH164" s="301" t="s">
        <v>124</v>
      </c>
      <c r="BI164" s="301"/>
      <c r="BJ164" s="301"/>
      <c r="BK164" s="301"/>
      <c r="BL164" s="301"/>
      <c r="BM164" s="301"/>
      <c r="BN164" s="301"/>
      <c r="BO164" s="232" t="s">
        <v>232</v>
      </c>
      <c r="BP164" s="233"/>
      <c r="BQ164" s="233"/>
      <c r="BR164" s="233"/>
      <c r="BS164" s="233"/>
      <c r="BT164" s="233"/>
      <c r="BU164" s="234"/>
      <c r="BV164" s="311" t="s">
        <v>216</v>
      </c>
      <c r="BW164" s="312"/>
      <c r="BX164" s="312"/>
      <c r="BY164" s="312"/>
      <c r="BZ164" s="312"/>
      <c r="CA164" s="312"/>
      <c r="CB164" s="313"/>
      <c r="CC164" s="146"/>
    </row>
    <row r="165" spans="2:83" ht="15" customHeight="1">
      <c r="B165" s="128"/>
      <c r="C165" s="235"/>
      <c r="D165" s="236"/>
      <c r="E165" s="236"/>
      <c r="F165" s="237"/>
      <c r="G165" s="235"/>
      <c r="H165" s="236"/>
      <c r="I165" s="236"/>
      <c r="J165" s="236"/>
      <c r="K165" s="236"/>
      <c r="L165" s="237"/>
      <c r="M165" s="303" t="s">
        <v>122</v>
      </c>
      <c r="N165" s="303"/>
      <c r="O165" s="303"/>
      <c r="P165" s="303"/>
      <c r="Q165" s="303"/>
      <c r="R165" s="303"/>
      <c r="S165" s="303"/>
      <c r="T165" s="303" t="s">
        <v>44</v>
      </c>
      <c r="U165" s="303"/>
      <c r="V165" s="303"/>
      <c r="W165" s="303"/>
      <c r="X165" s="303"/>
      <c r="Y165" s="303"/>
      <c r="Z165" s="303"/>
      <c r="AA165" s="303" t="s">
        <v>122</v>
      </c>
      <c r="AB165" s="303"/>
      <c r="AC165" s="303"/>
      <c r="AD165" s="303"/>
      <c r="AE165" s="303"/>
      <c r="AF165" s="303"/>
      <c r="AG165" s="303"/>
      <c r="AH165" s="303" t="s">
        <v>44</v>
      </c>
      <c r="AI165" s="303"/>
      <c r="AJ165" s="303"/>
      <c r="AK165" s="303"/>
      <c r="AL165" s="303"/>
      <c r="AM165" s="303"/>
      <c r="AN165" s="303"/>
      <c r="AO165" s="235"/>
      <c r="AP165" s="236"/>
      <c r="AQ165" s="236"/>
      <c r="AR165" s="236"/>
      <c r="AS165" s="236"/>
      <c r="AT165" s="236"/>
      <c r="AU165" s="236"/>
      <c r="AV165" s="236"/>
      <c r="AW165" s="237"/>
      <c r="AX165" s="307"/>
      <c r="AY165" s="307"/>
      <c r="AZ165" s="307"/>
      <c r="BA165" s="307"/>
      <c r="BB165" s="308"/>
      <c r="BC165" s="308"/>
      <c r="BD165" s="308"/>
      <c r="BE165" s="308"/>
      <c r="BF165" s="308"/>
      <c r="BG165" s="308"/>
      <c r="BH165" s="301"/>
      <c r="BI165" s="301"/>
      <c r="BJ165" s="301"/>
      <c r="BK165" s="301"/>
      <c r="BL165" s="301"/>
      <c r="BM165" s="301"/>
      <c r="BN165" s="301"/>
      <c r="BO165" s="235"/>
      <c r="BP165" s="236"/>
      <c r="BQ165" s="236"/>
      <c r="BR165" s="236"/>
      <c r="BS165" s="236"/>
      <c r="BT165" s="236"/>
      <c r="BU165" s="237"/>
      <c r="BV165" s="314"/>
      <c r="BW165" s="315"/>
      <c r="BX165" s="315"/>
      <c r="BY165" s="315"/>
      <c r="BZ165" s="315"/>
      <c r="CA165" s="315"/>
      <c r="CB165" s="316"/>
      <c r="CC165" s="146"/>
    </row>
    <row r="166" spans="2:83" ht="17.25" customHeight="1">
      <c r="B166" s="128"/>
      <c r="C166" s="309" t="s">
        <v>30</v>
      </c>
      <c r="D166" s="309"/>
      <c r="E166" s="310"/>
      <c r="F166" s="310"/>
      <c r="G166" s="288"/>
      <c r="H166" s="288"/>
      <c r="I166" s="288"/>
      <c r="J166" s="288"/>
      <c r="K166" s="288"/>
      <c r="L166" s="288"/>
      <c r="M166" s="289" t="s">
        <v>129</v>
      </c>
      <c r="N166" s="289"/>
      <c r="O166" s="289"/>
      <c r="P166" s="289"/>
      <c r="Q166" s="289"/>
      <c r="R166" s="289"/>
      <c r="S166" s="289"/>
      <c r="T166" s="289" t="s">
        <v>130</v>
      </c>
      <c r="U166" s="289"/>
      <c r="V166" s="289"/>
      <c r="W166" s="289"/>
      <c r="X166" s="289"/>
      <c r="Y166" s="289"/>
      <c r="Z166" s="289"/>
      <c r="AA166" s="290" t="str">
        <f>IF(M166="","",PHONETIC(M166))</f>
        <v>ヒロシマ</v>
      </c>
      <c r="AB166" s="290"/>
      <c r="AC166" s="290"/>
      <c r="AD166" s="290"/>
      <c r="AE166" s="290"/>
      <c r="AF166" s="290"/>
      <c r="AG166" s="290"/>
      <c r="AH166" s="290" t="str">
        <f>IF(T166="","",PHONETIC(T166))</f>
        <v>タロウ</v>
      </c>
      <c r="AI166" s="290"/>
      <c r="AJ166" s="290"/>
      <c r="AK166" s="290"/>
      <c r="AL166" s="290"/>
      <c r="AM166" s="290"/>
      <c r="AN166" s="290"/>
      <c r="AO166" s="291">
        <v>21338</v>
      </c>
      <c r="AP166" s="291"/>
      <c r="AQ166" s="291"/>
      <c r="AR166" s="291"/>
      <c r="AS166" s="291"/>
      <c r="AT166" s="291"/>
      <c r="AU166" s="291"/>
      <c r="AV166" s="291"/>
      <c r="AW166" s="291"/>
      <c r="AX166" s="302" t="s">
        <v>27</v>
      </c>
      <c r="AY166" s="302"/>
      <c r="AZ166" s="302"/>
      <c r="BA166" s="302"/>
      <c r="BB166" s="337">
        <v>6</v>
      </c>
      <c r="BC166" s="339"/>
      <c r="BD166" s="336" t="s">
        <v>231</v>
      </c>
      <c r="BE166" s="337"/>
      <c r="BF166" s="337"/>
      <c r="BG166" s="338"/>
      <c r="BH166" s="278">
        <v>100</v>
      </c>
      <c r="BI166" s="278"/>
      <c r="BJ166" s="278"/>
      <c r="BK166" s="278"/>
      <c r="BL166" s="278"/>
      <c r="BM166" s="278"/>
      <c r="BN166" s="278"/>
      <c r="BO166" s="279" t="s">
        <v>125</v>
      </c>
      <c r="BP166" s="280"/>
      <c r="BQ166" s="280"/>
      <c r="BR166" s="280"/>
      <c r="BS166" s="280"/>
      <c r="BT166" s="280"/>
      <c r="BU166" s="281"/>
      <c r="BV166" s="321" t="s">
        <v>128</v>
      </c>
      <c r="BW166" s="322"/>
      <c r="BX166" s="322"/>
      <c r="BY166" s="322"/>
      <c r="BZ166" s="322"/>
      <c r="CA166" s="322"/>
      <c r="CB166" s="323"/>
      <c r="CC166" s="147"/>
    </row>
    <row r="167" spans="2:83" ht="25.9" customHeight="1">
      <c r="B167" s="128"/>
      <c r="C167" s="268">
        <v>37</v>
      </c>
      <c r="D167" s="268"/>
      <c r="E167" s="268"/>
      <c r="F167" s="333"/>
      <c r="G167" s="282" t="str">
        <f t="shared" ref="G167:G178" si="16">IF(M167="","",IF($BO$22="","",$BO$22+C167))</f>
        <v/>
      </c>
      <c r="H167" s="283"/>
      <c r="I167" s="283"/>
      <c r="J167" s="283"/>
      <c r="K167" s="283"/>
      <c r="L167" s="284"/>
      <c r="M167" s="285"/>
      <c r="N167" s="285"/>
      <c r="O167" s="285"/>
      <c r="P167" s="285"/>
      <c r="Q167" s="285"/>
      <c r="R167" s="285"/>
      <c r="S167" s="285"/>
      <c r="T167" s="285"/>
      <c r="U167" s="285"/>
      <c r="V167" s="285"/>
      <c r="W167" s="285"/>
      <c r="X167" s="285"/>
      <c r="Y167" s="285"/>
      <c r="Z167" s="285"/>
      <c r="AA167" s="287" t="str">
        <f t="shared" ref="AA167:AA178" si="17">PHONETIC(M167)</f>
        <v/>
      </c>
      <c r="AB167" s="287"/>
      <c r="AC167" s="287"/>
      <c r="AD167" s="287"/>
      <c r="AE167" s="287"/>
      <c r="AF167" s="287"/>
      <c r="AG167" s="287"/>
      <c r="AH167" s="287" t="str">
        <f t="shared" ref="AH167:AH178" si="18">PHONETIC(T167)</f>
        <v/>
      </c>
      <c r="AI167" s="287"/>
      <c r="AJ167" s="287"/>
      <c r="AK167" s="287"/>
      <c r="AL167" s="287"/>
      <c r="AM167" s="287"/>
      <c r="AN167" s="287"/>
      <c r="AO167" s="296"/>
      <c r="AP167" s="296"/>
      <c r="AQ167" s="296"/>
      <c r="AR167" s="296"/>
      <c r="AS167" s="296"/>
      <c r="AT167" s="296"/>
      <c r="AU167" s="296"/>
      <c r="AV167" s="296"/>
      <c r="AW167" s="296"/>
      <c r="AX167" s="295"/>
      <c r="AY167" s="295"/>
      <c r="AZ167" s="295"/>
      <c r="BA167" s="295"/>
      <c r="BB167" s="326"/>
      <c r="BC167" s="327"/>
      <c r="BD167" s="324"/>
      <c r="BE167" s="255"/>
      <c r="BF167" s="255"/>
      <c r="BG167" s="325"/>
      <c r="BH167" s="300"/>
      <c r="BI167" s="300"/>
      <c r="BJ167" s="300"/>
      <c r="BK167" s="300"/>
      <c r="BL167" s="300"/>
      <c r="BM167" s="300"/>
      <c r="BN167" s="300"/>
      <c r="BO167" s="297"/>
      <c r="BP167" s="298"/>
      <c r="BQ167" s="298"/>
      <c r="BR167" s="298"/>
      <c r="BS167" s="298"/>
      <c r="BT167" s="298"/>
      <c r="BU167" s="299"/>
      <c r="BV167" s="297"/>
      <c r="BW167" s="298"/>
      <c r="BX167" s="298"/>
      <c r="BY167" s="298"/>
      <c r="BZ167" s="298"/>
      <c r="CA167" s="298"/>
      <c r="CB167" s="299"/>
      <c r="CC167" s="148"/>
      <c r="CD167" s="141" t="str">
        <f>IF(AX167="","",IF(AX167="男",1,IF(AX167="女",2,"")))</f>
        <v/>
      </c>
      <c r="CE167" s="38"/>
    </row>
    <row r="168" spans="2:83" ht="25.9" customHeight="1">
      <c r="B168" s="128"/>
      <c r="C168" s="268">
        <v>38</v>
      </c>
      <c r="D168" s="268"/>
      <c r="E168" s="268"/>
      <c r="F168" s="268"/>
      <c r="G168" s="282" t="str">
        <f t="shared" si="16"/>
        <v/>
      </c>
      <c r="H168" s="283"/>
      <c r="I168" s="283"/>
      <c r="J168" s="283"/>
      <c r="K168" s="283"/>
      <c r="L168" s="284"/>
      <c r="M168" s="285"/>
      <c r="N168" s="285"/>
      <c r="O168" s="285"/>
      <c r="P168" s="285"/>
      <c r="Q168" s="285"/>
      <c r="R168" s="285"/>
      <c r="S168" s="285"/>
      <c r="T168" s="285"/>
      <c r="U168" s="285"/>
      <c r="V168" s="285"/>
      <c r="W168" s="285"/>
      <c r="X168" s="285"/>
      <c r="Y168" s="285"/>
      <c r="Z168" s="285"/>
      <c r="AA168" s="287" t="str">
        <f t="shared" si="17"/>
        <v/>
      </c>
      <c r="AB168" s="287"/>
      <c r="AC168" s="287"/>
      <c r="AD168" s="287"/>
      <c r="AE168" s="287"/>
      <c r="AF168" s="287"/>
      <c r="AG168" s="287"/>
      <c r="AH168" s="287" t="str">
        <f t="shared" si="18"/>
        <v/>
      </c>
      <c r="AI168" s="287"/>
      <c r="AJ168" s="287"/>
      <c r="AK168" s="287"/>
      <c r="AL168" s="287"/>
      <c r="AM168" s="287"/>
      <c r="AN168" s="287"/>
      <c r="AO168" s="296"/>
      <c r="AP168" s="296"/>
      <c r="AQ168" s="296"/>
      <c r="AR168" s="296"/>
      <c r="AS168" s="296"/>
      <c r="AT168" s="296"/>
      <c r="AU168" s="296"/>
      <c r="AV168" s="296"/>
      <c r="AW168" s="296"/>
      <c r="AX168" s="295"/>
      <c r="AY168" s="295"/>
      <c r="AZ168" s="295"/>
      <c r="BA168" s="295"/>
      <c r="BB168" s="326"/>
      <c r="BC168" s="327"/>
      <c r="BD168" s="324"/>
      <c r="BE168" s="255"/>
      <c r="BF168" s="255"/>
      <c r="BG168" s="325"/>
      <c r="BH168" s="300"/>
      <c r="BI168" s="300"/>
      <c r="BJ168" s="300"/>
      <c r="BK168" s="300"/>
      <c r="BL168" s="300"/>
      <c r="BM168" s="300"/>
      <c r="BN168" s="300"/>
      <c r="BO168" s="297"/>
      <c r="BP168" s="298"/>
      <c r="BQ168" s="298"/>
      <c r="BR168" s="298"/>
      <c r="BS168" s="298"/>
      <c r="BT168" s="298"/>
      <c r="BU168" s="299"/>
      <c r="BV168" s="297"/>
      <c r="BW168" s="298"/>
      <c r="BX168" s="298"/>
      <c r="BY168" s="298"/>
      <c r="BZ168" s="298"/>
      <c r="CA168" s="298"/>
      <c r="CB168" s="299"/>
      <c r="CC168" s="148"/>
      <c r="CD168" s="141" t="str">
        <f>IF(AX168="","",IF(AX168="男",1,IF(AX168="女",2,"")))</f>
        <v/>
      </c>
    </row>
    <row r="169" spans="2:83" ht="25.9" customHeight="1">
      <c r="B169" s="128"/>
      <c r="C169" s="268">
        <v>39</v>
      </c>
      <c r="D169" s="268"/>
      <c r="E169" s="268"/>
      <c r="F169" s="333"/>
      <c r="G169" s="282" t="str">
        <f t="shared" si="16"/>
        <v/>
      </c>
      <c r="H169" s="283"/>
      <c r="I169" s="283"/>
      <c r="J169" s="283"/>
      <c r="K169" s="283"/>
      <c r="L169" s="284"/>
      <c r="M169" s="285"/>
      <c r="N169" s="285"/>
      <c r="O169" s="285"/>
      <c r="P169" s="285"/>
      <c r="Q169" s="285"/>
      <c r="R169" s="285"/>
      <c r="S169" s="285"/>
      <c r="T169" s="285"/>
      <c r="U169" s="285"/>
      <c r="V169" s="285"/>
      <c r="W169" s="285"/>
      <c r="X169" s="285"/>
      <c r="Y169" s="285"/>
      <c r="Z169" s="285"/>
      <c r="AA169" s="287" t="str">
        <f t="shared" si="17"/>
        <v/>
      </c>
      <c r="AB169" s="287"/>
      <c r="AC169" s="287"/>
      <c r="AD169" s="287"/>
      <c r="AE169" s="287"/>
      <c r="AF169" s="287"/>
      <c r="AG169" s="287"/>
      <c r="AH169" s="287" t="str">
        <f t="shared" si="18"/>
        <v/>
      </c>
      <c r="AI169" s="287"/>
      <c r="AJ169" s="287"/>
      <c r="AK169" s="287"/>
      <c r="AL169" s="287"/>
      <c r="AM169" s="287"/>
      <c r="AN169" s="287"/>
      <c r="AO169" s="296"/>
      <c r="AP169" s="296"/>
      <c r="AQ169" s="296"/>
      <c r="AR169" s="296"/>
      <c r="AS169" s="296"/>
      <c r="AT169" s="296"/>
      <c r="AU169" s="296"/>
      <c r="AV169" s="296"/>
      <c r="AW169" s="296"/>
      <c r="AX169" s="295"/>
      <c r="AY169" s="295"/>
      <c r="AZ169" s="295"/>
      <c r="BA169" s="295"/>
      <c r="BB169" s="326"/>
      <c r="BC169" s="327"/>
      <c r="BD169" s="324"/>
      <c r="BE169" s="255"/>
      <c r="BF169" s="255"/>
      <c r="BG169" s="325"/>
      <c r="BH169" s="300"/>
      <c r="BI169" s="300"/>
      <c r="BJ169" s="300"/>
      <c r="BK169" s="300"/>
      <c r="BL169" s="300"/>
      <c r="BM169" s="300"/>
      <c r="BN169" s="300"/>
      <c r="BO169" s="297"/>
      <c r="BP169" s="298"/>
      <c r="BQ169" s="298"/>
      <c r="BR169" s="298"/>
      <c r="BS169" s="298"/>
      <c r="BT169" s="298"/>
      <c r="BU169" s="299"/>
      <c r="BV169" s="297"/>
      <c r="BW169" s="298"/>
      <c r="BX169" s="298"/>
      <c r="BY169" s="298"/>
      <c r="BZ169" s="298"/>
      <c r="CA169" s="298"/>
      <c r="CB169" s="299"/>
      <c r="CC169" s="148"/>
      <c r="CD169" s="141" t="str">
        <f t="shared" ref="CD169:CD178" si="19">IF(AX169="","",IF(AX169="男",1,IF(AX169="女",2,"")))</f>
        <v/>
      </c>
    </row>
    <row r="170" spans="2:83" ht="25.9" customHeight="1">
      <c r="B170" s="128"/>
      <c r="C170" s="268">
        <v>40</v>
      </c>
      <c r="D170" s="268"/>
      <c r="E170" s="268"/>
      <c r="F170" s="268"/>
      <c r="G170" s="282" t="str">
        <f t="shared" si="16"/>
        <v/>
      </c>
      <c r="H170" s="283"/>
      <c r="I170" s="283"/>
      <c r="J170" s="283"/>
      <c r="K170" s="283"/>
      <c r="L170" s="284"/>
      <c r="M170" s="285"/>
      <c r="N170" s="285"/>
      <c r="O170" s="285"/>
      <c r="P170" s="285"/>
      <c r="Q170" s="285"/>
      <c r="R170" s="285"/>
      <c r="S170" s="285"/>
      <c r="T170" s="285"/>
      <c r="U170" s="285"/>
      <c r="V170" s="285"/>
      <c r="W170" s="285"/>
      <c r="X170" s="285"/>
      <c r="Y170" s="285"/>
      <c r="Z170" s="285"/>
      <c r="AA170" s="287" t="str">
        <f t="shared" si="17"/>
        <v/>
      </c>
      <c r="AB170" s="287"/>
      <c r="AC170" s="287"/>
      <c r="AD170" s="287"/>
      <c r="AE170" s="287"/>
      <c r="AF170" s="287"/>
      <c r="AG170" s="287"/>
      <c r="AH170" s="287" t="str">
        <f t="shared" si="18"/>
        <v/>
      </c>
      <c r="AI170" s="287"/>
      <c r="AJ170" s="287"/>
      <c r="AK170" s="287"/>
      <c r="AL170" s="287"/>
      <c r="AM170" s="287"/>
      <c r="AN170" s="287"/>
      <c r="AO170" s="296"/>
      <c r="AP170" s="296"/>
      <c r="AQ170" s="296"/>
      <c r="AR170" s="296"/>
      <c r="AS170" s="296"/>
      <c r="AT170" s="296"/>
      <c r="AU170" s="296"/>
      <c r="AV170" s="296"/>
      <c r="AW170" s="296"/>
      <c r="AX170" s="295"/>
      <c r="AY170" s="295"/>
      <c r="AZ170" s="295"/>
      <c r="BA170" s="295"/>
      <c r="BB170" s="326"/>
      <c r="BC170" s="327"/>
      <c r="BD170" s="324"/>
      <c r="BE170" s="255"/>
      <c r="BF170" s="255"/>
      <c r="BG170" s="325"/>
      <c r="BH170" s="300"/>
      <c r="BI170" s="300"/>
      <c r="BJ170" s="300"/>
      <c r="BK170" s="300"/>
      <c r="BL170" s="300"/>
      <c r="BM170" s="300"/>
      <c r="BN170" s="300"/>
      <c r="BO170" s="297"/>
      <c r="BP170" s="298"/>
      <c r="BQ170" s="298"/>
      <c r="BR170" s="298"/>
      <c r="BS170" s="298"/>
      <c r="BT170" s="298"/>
      <c r="BU170" s="299"/>
      <c r="BV170" s="297"/>
      <c r="BW170" s="298"/>
      <c r="BX170" s="298"/>
      <c r="BY170" s="298"/>
      <c r="BZ170" s="298"/>
      <c r="CA170" s="298"/>
      <c r="CB170" s="299"/>
      <c r="CC170" s="148"/>
      <c r="CD170" s="141" t="str">
        <f t="shared" si="19"/>
        <v/>
      </c>
    </row>
    <row r="171" spans="2:83" ht="25.9" customHeight="1">
      <c r="B171" s="128"/>
      <c r="C171" s="268">
        <v>41</v>
      </c>
      <c r="D171" s="268"/>
      <c r="E171" s="268"/>
      <c r="F171" s="333"/>
      <c r="G171" s="282" t="str">
        <f t="shared" si="16"/>
        <v/>
      </c>
      <c r="H171" s="283"/>
      <c r="I171" s="283"/>
      <c r="J171" s="283"/>
      <c r="K171" s="283"/>
      <c r="L171" s="284"/>
      <c r="M171" s="285"/>
      <c r="N171" s="285"/>
      <c r="O171" s="285"/>
      <c r="P171" s="285"/>
      <c r="Q171" s="285"/>
      <c r="R171" s="285"/>
      <c r="S171" s="285"/>
      <c r="T171" s="285"/>
      <c r="U171" s="285"/>
      <c r="V171" s="285"/>
      <c r="W171" s="285"/>
      <c r="X171" s="285"/>
      <c r="Y171" s="285"/>
      <c r="Z171" s="285"/>
      <c r="AA171" s="287" t="str">
        <f t="shared" si="17"/>
        <v/>
      </c>
      <c r="AB171" s="287"/>
      <c r="AC171" s="287"/>
      <c r="AD171" s="287"/>
      <c r="AE171" s="287"/>
      <c r="AF171" s="287"/>
      <c r="AG171" s="287"/>
      <c r="AH171" s="287" t="str">
        <f t="shared" si="18"/>
        <v/>
      </c>
      <c r="AI171" s="287"/>
      <c r="AJ171" s="287"/>
      <c r="AK171" s="287"/>
      <c r="AL171" s="287"/>
      <c r="AM171" s="287"/>
      <c r="AN171" s="287"/>
      <c r="AO171" s="296"/>
      <c r="AP171" s="296"/>
      <c r="AQ171" s="296"/>
      <c r="AR171" s="296"/>
      <c r="AS171" s="296"/>
      <c r="AT171" s="296"/>
      <c r="AU171" s="296"/>
      <c r="AV171" s="296"/>
      <c r="AW171" s="296"/>
      <c r="AX171" s="295"/>
      <c r="AY171" s="295"/>
      <c r="AZ171" s="295"/>
      <c r="BA171" s="295"/>
      <c r="BB171" s="326"/>
      <c r="BC171" s="327"/>
      <c r="BD171" s="324"/>
      <c r="BE171" s="255"/>
      <c r="BF171" s="255"/>
      <c r="BG171" s="325"/>
      <c r="BH171" s="300"/>
      <c r="BI171" s="300"/>
      <c r="BJ171" s="300"/>
      <c r="BK171" s="300"/>
      <c r="BL171" s="300"/>
      <c r="BM171" s="300"/>
      <c r="BN171" s="300"/>
      <c r="BO171" s="297"/>
      <c r="BP171" s="298"/>
      <c r="BQ171" s="298"/>
      <c r="BR171" s="298"/>
      <c r="BS171" s="298"/>
      <c r="BT171" s="298"/>
      <c r="BU171" s="299"/>
      <c r="BV171" s="297"/>
      <c r="BW171" s="298"/>
      <c r="BX171" s="298"/>
      <c r="BY171" s="298"/>
      <c r="BZ171" s="298"/>
      <c r="CA171" s="298"/>
      <c r="CB171" s="299"/>
      <c r="CC171" s="148"/>
      <c r="CD171" s="141" t="str">
        <f t="shared" si="19"/>
        <v/>
      </c>
    </row>
    <row r="172" spans="2:83" ht="25.9" customHeight="1">
      <c r="B172" s="128"/>
      <c r="C172" s="268">
        <v>42</v>
      </c>
      <c r="D172" s="268"/>
      <c r="E172" s="268"/>
      <c r="F172" s="268"/>
      <c r="G172" s="282" t="str">
        <f t="shared" si="16"/>
        <v/>
      </c>
      <c r="H172" s="283"/>
      <c r="I172" s="283"/>
      <c r="J172" s="283"/>
      <c r="K172" s="283"/>
      <c r="L172" s="284"/>
      <c r="M172" s="285"/>
      <c r="N172" s="285"/>
      <c r="O172" s="285"/>
      <c r="P172" s="285"/>
      <c r="Q172" s="285"/>
      <c r="R172" s="285"/>
      <c r="S172" s="285"/>
      <c r="T172" s="285"/>
      <c r="U172" s="285"/>
      <c r="V172" s="285"/>
      <c r="W172" s="285"/>
      <c r="X172" s="285"/>
      <c r="Y172" s="285"/>
      <c r="Z172" s="285"/>
      <c r="AA172" s="287" t="str">
        <f t="shared" si="17"/>
        <v/>
      </c>
      <c r="AB172" s="287"/>
      <c r="AC172" s="287"/>
      <c r="AD172" s="287"/>
      <c r="AE172" s="287"/>
      <c r="AF172" s="287"/>
      <c r="AG172" s="287"/>
      <c r="AH172" s="287" t="str">
        <f t="shared" si="18"/>
        <v/>
      </c>
      <c r="AI172" s="287"/>
      <c r="AJ172" s="287"/>
      <c r="AK172" s="287"/>
      <c r="AL172" s="287"/>
      <c r="AM172" s="287"/>
      <c r="AN172" s="287"/>
      <c r="AO172" s="296"/>
      <c r="AP172" s="296"/>
      <c r="AQ172" s="296"/>
      <c r="AR172" s="296"/>
      <c r="AS172" s="296"/>
      <c r="AT172" s="296"/>
      <c r="AU172" s="296"/>
      <c r="AV172" s="296"/>
      <c r="AW172" s="296"/>
      <c r="AX172" s="295"/>
      <c r="AY172" s="295"/>
      <c r="AZ172" s="295"/>
      <c r="BA172" s="295"/>
      <c r="BB172" s="326"/>
      <c r="BC172" s="327"/>
      <c r="BD172" s="324"/>
      <c r="BE172" s="255"/>
      <c r="BF172" s="255"/>
      <c r="BG172" s="325"/>
      <c r="BH172" s="300"/>
      <c r="BI172" s="300"/>
      <c r="BJ172" s="300"/>
      <c r="BK172" s="300"/>
      <c r="BL172" s="300"/>
      <c r="BM172" s="300"/>
      <c r="BN172" s="300"/>
      <c r="BO172" s="297"/>
      <c r="BP172" s="298"/>
      <c r="BQ172" s="298"/>
      <c r="BR172" s="298"/>
      <c r="BS172" s="298"/>
      <c r="BT172" s="298"/>
      <c r="BU172" s="299"/>
      <c r="BV172" s="297"/>
      <c r="BW172" s="298"/>
      <c r="BX172" s="298"/>
      <c r="BY172" s="298"/>
      <c r="BZ172" s="298"/>
      <c r="CA172" s="298"/>
      <c r="CB172" s="299"/>
      <c r="CC172" s="148"/>
      <c r="CD172" s="141" t="str">
        <f t="shared" si="19"/>
        <v/>
      </c>
    </row>
    <row r="173" spans="2:83" ht="25.9" customHeight="1">
      <c r="B173" s="128"/>
      <c r="C173" s="268">
        <v>43</v>
      </c>
      <c r="D173" s="268"/>
      <c r="E173" s="268"/>
      <c r="F173" s="333"/>
      <c r="G173" s="282" t="str">
        <f t="shared" si="16"/>
        <v/>
      </c>
      <c r="H173" s="283"/>
      <c r="I173" s="283"/>
      <c r="J173" s="283"/>
      <c r="K173" s="283"/>
      <c r="L173" s="284"/>
      <c r="M173" s="285"/>
      <c r="N173" s="285"/>
      <c r="O173" s="285"/>
      <c r="P173" s="285"/>
      <c r="Q173" s="285"/>
      <c r="R173" s="285"/>
      <c r="S173" s="285"/>
      <c r="T173" s="285"/>
      <c r="U173" s="285"/>
      <c r="V173" s="285"/>
      <c r="W173" s="285"/>
      <c r="X173" s="285"/>
      <c r="Y173" s="285"/>
      <c r="Z173" s="285"/>
      <c r="AA173" s="287" t="str">
        <f t="shared" si="17"/>
        <v/>
      </c>
      <c r="AB173" s="287"/>
      <c r="AC173" s="287"/>
      <c r="AD173" s="287"/>
      <c r="AE173" s="287"/>
      <c r="AF173" s="287"/>
      <c r="AG173" s="287"/>
      <c r="AH173" s="287" t="str">
        <f t="shared" si="18"/>
        <v/>
      </c>
      <c r="AI173" s="287"/>
      <c r="AJ173" s="287"/>
      <c r="AK173" s="287"/>
      <c r="AL173" s="287"/>
      <c r="AM173" s="287"/>
      <c r="AN173" s="287"/>
      <c r="AO173" s="296"/>
      <c r="AP173" s="296"/>
      <c r="AQ173" s="296"/>
      <c r="AR173" s="296"/>
      <c r="AS173" s="296"/>
      <c r="AT173" s="296"/>
      <c r="AU173" s="296"/>
      <c r="AV173" s="296"/>
      <c r="AW173" s="296"/>
      <c r="AX173" s="295"/>
      <c r="AY173" s="295"/>
      <c r="AZ173" s="295"/>
      <c r="BA173" s="295"/>
      <c r="BB173" s="326"/>
      <c r="BC173" s="327"/>
      <c r="BD173" s="324"/>
      <c r="BE173" s="255"/>
      <c r="BF173" s="255"/>
      <c r="BG173" s="325"/>
      <c r="BH173" s="300"/>
      <c r="BI173" s="300"/>
      <c r="BJ173" s="300"/>
      <c r="BK173" s="300"/>
      <c r="BL173" s="300"/>
      <c r="BM173" s="300"/>
      <c r="BN173" s="300"/>
      <c r="BO173" s="297"/>
      <c r="BP173" s="298"/>
      <c r="BQ173" s="298"/>
      <c r="BR173" s="298"/>
      <c r="BS173" s="298"/>
      <c r="BT173" s="298"/>
      <c r="BU173" s="299"/>
      <c r="BV173" s="297"/>
      <c r="BW173" s="298"/>
      <c r="BX173" s="298"/>
      <c r="BY173" s="298"/>
      <c r="BZ173" s="298"/>
      <c r="CA173" s="298"/>
      <c r="CB173" s="299"/>
      <c r="CC173" s="148"/>
      <c r="CD173" s="141" t="str">
        <f t="shared" si="19"/>
        <v/>
      </c>
    </row>
    <row r="174" spans="2:83" ht="25.9" customHeight="1">
      <c r="B174" s="128"/>
      <c r="C174" s="268">
        <v>44</v>
      </c>
      <c r="D174" s="268"/>
      <c r="E174" s="268"/>
      <c r="F174" s="268"/>
      <c r="G174" s="282" t="str">
        <f t="shared" si="16"/>
        <v/>
      </c>
      <c r="H174" s="283"/>
      <c r="I174" s="283"/>
      <c r="J174" s="283"/>
      <c r="K174" s="283"/>
      <c r="L174" s="284"/>
      <c r="M174" s="285"/>
      <c r="N174" s="285"/>
      <c r="O174" s="285"/>
      <c r="P174" s="285"/>
      <c r="Q174" s="285"/>
      <c r="R174" s="285"/>
      <c r="S174" s="285"/>
      <c r="T174" s="285"/>
      <c r="U174" s="285"/>
      <c r="V174" s="285"/>
      <c r="W174" s="285"/>
      <c r="X174" s="285"/>
      <c r="Y174" s="285"/>
      <c r="Z174" s="285"/>
      <c r="AA174" s="287" t="str">
        <f t="shared" si="17"/>
        <v/>
      </c>
      <c r="AB174" s="287"/>
      <c r="AC174" s="287"/>
      <c r="AD174" s="287"/>
      <c r="AE174" s="287"/>
      <c r="AF174" s="287"/>
      <c r="AG174" s="287"/>
      <c r="AH174" s="287" t="str">
        <f t="shared" si="18"/>
        <v/>
      </c>
      <c r="AI174" s="287"/>
      <c r="AJ174" s="287"/>
      <c r="AK174" s="287"/>
      <c r="AL174" s="287"/>
      <c r="AM174" s="287"/>
      <c r="AN174" s="287"/>
      <c r="AO174" s="296"/>
      <c r="AP174" s="296"/>
      <c r="AQ174" s="296"/>
      <c r="AR174" s="296"/>
      <c r="AS174" s="296"/>
      <c r="AT174" s="296"/>
      <c r="AU174" s="296"/>
      <c r="AV174" s="296"/>
      <c r="AW174" s="296"/>
      <c r="AX174" s="295"/>
      <c r="AY174" s="295"/>
      <c r="AZ174" s="295"/>
      <c r="BA174" s="295"/>
      <c r="BB174" s="326"/>
      <c r="BC174" s="327"/>
      <c r="BD174" s="324"/>
      <c r="BE174" s="255"/>
      <c r="BF174" s="255"/>
      <c r="BG174" s="325"/>
      <c r="BH174" s="300"/>
      <c r="BI174" s="300"/>
      <c r="BJ174" s="300"/>
      <c r="BK174" s="300"/>
      <c r="BL174" s="300"/>
      <c r="BM174" s="300"/>
      <c r="BN174" s="300"/>
      <c r="BO174" s="297"/>
      <c r="BP174" s="298"/>
      <c r="BQ174" s="298"/>
      <c r="BR174" s="298"/>
      <c r="BS174" s="298"/>
      <c r="BT174" s="298"/>
      <c r="BU174" s="299"/>
      <c r="BV174" s="297"/>
      <c r="BW174" s="298"/>
      <c r="BX174" s="298"/>
      <c r="BY174" s="298"/>
      <c r="BZ174" s="298"/>
      <c r="CA174" s="298"/>
      <c r="CB174" s="299"/>
      <c r="CC174" s="148"/>
      <c r="CD174" s="141" t="str">
        <f t="shared" si="19"/>
        <v/>
      </c>
    </row>
    <row r="175" spans="2:83" ht="25.9" customHeight="1">
      <c r="B175" s="128"/>
      <c r="C175" s="268">
        <v>45</v>
      </c>
      <c r="D175" s="268"/>
      <c r="E175" s="268"/>
      <c r="F175" s="333"/>
      <c r="G175" s="282" t="str">
        <f t="shared" si="16"/>
        <v/>
      </c>
      <c r="H175" s="283"/>
      <c r="I175" s="283"/>
      <c r="J175" s="283"/>
      <c r="K175" s="283"/>
      <c r="L175" s="284"/>
      <c r="M175" s="285"/>
      <c r="N175" s="285"/>
      <c r="O175" s="285"/>
      <c r="P175" s="285"/>
      <c r="Q175" s="285"/>
      <c r="R175" s="285"/>
      <c r="S175" s="285"/>
      <c r="T175" s="285"/>
      <c r="U175" s="285"/>
      <c r="V175" s="285"/>
      <c r="W175" s="285"/>
      <c r="X175" s="285"/>
      <c r="Y175" s="285"/>
      <c r="Z175" s="285"/>
      <c r="AA175" s="287" t="str">
        <f t="shared" si="17"/>
        <v/>
      </c>
      <c r="AB175" s="287"/>
      <c r="AC175" s="287"/>
      <c r="AD175" s="287"/>
      <c r="AE175" s="287"/>
      <c r="AF175" s="287"/>
      <c r="AG175" s="287"/>
      <c r="AH175" s="287" t="str">
        <f t="shared" si="18"/>
        <v/>
      </c>
      <c r="AI175" s="287"/>
      <c r="AJ175" s="287"/>
      <c r="AK175" s="287"/>
      <c r="AL175" s="287"/>
      <c r="AM175" s="287"/>
      <c r="AN175" s="287"/>
      <c r="AO175" s="296"/>
      <c r="AP175" s="296"/>
      <c r="AQ175" s="296"/>
      <c r="AR175" s="296"/>
      <c r="AS175" s="296"/>
      <c r="AT175" s="296"/>
      <c r="AU175" s="296"/>
      <c r="AV175" s="296"/>
      <c r="AW175" s="296"/>
      <c r="AX175" s="295"/>
      <c r="AY175" s="295"/>
      <c r="AZ175" s="295"/>
      <c r="BA175" s="295"/>
      <c r="BB175" s="326"/>
      <c r="BC175" s="327"/>
      <c r="BD175" s="324"/>
      <c r="BE175" s="255"/>
      <c r="BF175" s="255"/>
      <c r="BG175" s="325"/>
      <c r="BH175" s="300"/>
      <c r="BI175" s="300"/>
      <c r="BJ175" s="300"/>
      <c r="BK175" s="300"/>
      <c r="BL175" s="300"/>
      <c r="BM175" s="300"/>
      <c r="BN175" s="300"/>
      <c r="BO175" s="297"/>
      <c r="BP175" s="298"/>
      <c r="BQ175" s="298"/>
      <c r="BR175" s="298"/>
      <c r="BS175" s="298"/>
      <c r="BT175" s="298"/>
      <c r="BU175" s="299"/>
      <c r="BV175" s="297"/>
      <c r="BW175" s="298"/>
      <c r="BX175" s="298"/>
      <c r="BY175" s="298"/>
      <c r="BZ175" s="298"/>
      <c r="CA175" s="298"/>
      <c r="CB175" s="299"/>
      <c r="CC175" s="148"/>
      <c r="CD175" s="141" t="str">
        <f t="shared" si="19"/>
        <v/>
      </c>
    </row>
    <row r="176" spans="2:83" ht="25.9" customHeight="1">
      <c r="B176" s="128"/>
      <c r="C176" s="268">
        <v>46</v>
      </c>
      <c r="D176" s="268"/>
      <c r="E176" s="268"/>
      <c r="F176" s="268"/>
      <c r="G176" s="282" t="str">
        <f t="shared" si="16"/>
        <v/>
      </c>
      <c r="H176" s="283"/>
      <c r="I176" s="283"/>
      <c r="J176" s="283"/>
      <c r="K176" s="283"/>
      <c r="L176" s="284"/>
      <c r="M176" s="285"/>
      <c r="N176" s="285"/>
      <c r="O176" s="285"/>
      <c r="P176" s="285"/>
      <c r="Q176" s="285"/>
      <c r="R176" s="285"/>
      <c r="S176" s="285"/>
      <c r="T176" s="285"/>
      <c r="U176" s="285"/>
      <c r="V176" s="285"/>
      <c r="W176" s="285"/>
      <c r="X176" s="285"/>
      <c r="Y176" s="285"/>
      <c r="Z176" s="285"/>
      <c r="AA176" s="287" t="str">
        <f t="shared" si="17"/>
        <v/>
      </c>
      <c r="AB176" s="287"/>
      <c r="AC176" s="287"/>
      <c r="AD176" s="287"/>
      <c r="AE176" s="287"/>
      <c r="AF176" s="287"/>
      <c r="AG176" s="287"/>
      <c r="AH176" s="287" t="str">
        <f t="shared" si="18"/>
        <v/>
      </c>
      <c r="AI176" s="287"/>
      <c r="AJ176" s="287"/>
      <c r="AK176" s="287"/>
      <c r="AL176" s="287"/>
      <c r="AM176" s="287"/>
      <c r="AN176" s="287"/>
      <c r="AO176" s="296"/>
      <c r="AP176" s="296"/>
      <c r="AQ176" s="296"/>
      <c r="AR176" s="296"/>
      <c r="AS176" s="296"/>
      <c r="AT176" s="296"/>
      <c r="AU176" s="296"/>
      <c r="AV176" s="296"/>
      <c r="AW176" s="296"/>
      <c r="AX176" s="295"/>
      <c r="AY176" s="295"/>
      <c r="AZ176" s="295"/>
      <c r="BA176" s="295"/>
      <c r="BB176" s="326"/>
      <c r="BC176" s="327"/>
      <c r="BD176" s="324"/>
      <c r="BE176" s="255"/>
      <c r="BF176" s="255"/>
      <c r="BG176" s="325"/>
      <c r="BH176" s="300"/>
      <c r="BI176" s="300"/>
      <c r="BJ176" s="300"/>
      <c r="BK176" s="300"/>
      <c r="BL176" s="300"/>
      <c r="BM176" s="300"/>
      <c r="BN176" s="300"/>
      <c r="BO176" s="297"/>
      <c r="BP176" s="298"/>
      <c r="BQ176" s="298"/>
      <c r="BR176" s="298"/>
      <c r="BS176" s="298"/>
      <c r="BT176" s="298"/>
      <c r="BU176" s="299"/>
      <c r="BV176" s="297"/>
      <c r="BW176" s="298"/>
      <c r="BX176" s="298"/>
      <c r="BY176" s="298"/>
      <c r="BZ176" s="298"/>
      <c r="CA176" s="298"/>
      <c r="CB176" s="299"/>
      <c r="CC176" s="148"/>
      <c r="CD176" s="141" t="str">
        <f t="shared" si="19"/>
        <v/>
      </c>
    </row>
    <row r="177" spans="2:85" ht="25.9" customHeight="1">
      <c r="B177" s="128"/>
      <c r="C177" s="268">
        <v>47</v>
      </c>
      <c r="D177" s="268"/>
      <c r="E177" s="268"/>
      <c r="F177" s="333"/>
      <c r="G177" s="282" t="str">
        <f t="shared" si="16"/>
        <v/>
      </c>
      <c r="H177" s="283"/>
      <c r="I177" s="283"/>
      <c r="J177" s="283"/>
      <c r="K177" s="283"/>
      <c r="L177" s="284"/>
      <c r="M177" s="285"/>
      <c r="N177" s="285"/>
      <c r="O177" s="285"/>
      <c r="P177" s="285"/>
      <c r="Q177" s="285"/>
      <c r="R177" s="285"/>
      <c r="S177" s="285"/>
      <c r="T177" s="285"/>
      <c r="U177" s="285"/>
      <c r="V177" s="285"/>
      <c r="W177" s="285"/>
      <c r="X177" s="285"/>
      <c r="Y177" s="285"/>
      <c r="Z177" s="285"/>
      <c r="AA177" s="287" t="str">
        <f t="shared" si="17"/>
        <v/>
      </c>
      <c r="AB177" s="287"/>
      <c r="AC177" s="287"/>
      <c r="AD177" s="287"/>
      <c r="AE177" s="287"/>
      <c r="AF177" s="287"/>
      <c r="AG177" s="287"/>
      <c r="AH177" s="287" t="str">
        <f t="shared" si="18"/>
        <v/>
      </c>
      <c r="AI177" s="287"/>
      <c r="AJ177" s="287"/>
      <c r="AK177" s="287"/>
      <c r="AL177" s="287"/>
      <c r="AM177" s="287"/>
      <c r="AN177" s="287"/>
      <c r="AO177" s="296"/>
      <c r="AP177" s="296"/>
      <c r="AQ177" s="296"/>
      <c r="AR177" s="296"/>
      <c r="AS177" s="296"/>
      <c r="AT177" s="296"/>
      <c r="AU177" s="296"/>
      <c r="AV177" s="296"/>
      <c r="AW177" s="296"/>
      <c r="AX177" s="295"/>
      <c r="AY177" s="295"/>
      <c r="AZ177" s="295"/>
      <c r="BA177" s="295"/>
      <c r="BB177" s="326"/>
      <c r="BC177" s="327"/>
      <c r="BD177" s="324"/>
      <c r="BE177" s="255"/>
      <c r="BF177" s="255"/>
      <c r="BG177" s="325"/>
      <c r="BH177" s="300"/>
      <c r="BI177" s="300"/>
      <c r="BJ177" s="300"/>
      <c r="BK177" s="300"/>
      <c r="BL177" s="300"/>
      <c r="BM177" s="300"/>
      <c r="BN177" s="300"/>
      <c r="BO177" s="297"/>
      <c r="BP177" s="298"/>
      <c r="BQ177" s="298"/>
      <c r="BR177" s="298"/>
      <c r="BS177" s="298"/>
      <c r="BT177" s="298"/>
      <c r="BU177" s="299"/>
      <c r="BV177" s="297"/>
      <c r="BW177" s="298"/>
      <c r="BX177" s="298"/>
      <c r="BY177" s="298"/>
      <c r="BZ177" s="298"/>
      <c r="CA177" s="298"/>
      <c r="CB177" s="299"/>
      <c r="CC177" s="148"/>
      <c r="CD177" s="141" t="str">
        <f t="shared" si="19"/>
        <v/>
      </c>
    </row>
    <row r="178" spans="2:85" ht="25.9" customHeight="1">
      <c r="B178" s="128"/>
      <c r="C178" s="268">
        <v>48</v>
      </c>
      <c r="D178" s="268"/>
      <c r="E178" s="268"/>
      <c r="F178" s="268"/>
      <c r="G178" s="282" t="str">
        <f t="shared" si="16"/>
        <v/>
      </c>
      <c r="H178" s="283"/>
      <c r="I178" s="283"/>
      <c r="J178" s="283"/>
      <c r="K178" s="283"/>
      <c r="L178" s="284"/>
      <c r="M178" s="285"/>
      <c r="N178" s="285"/>
      <c r="O178" s="285"/>
      <c r="P178" s="285"/>
      <c r="Q178" s="285"/>
      <c r="R178" s="285"/>
      <c r="S178" s="285"/>
      <c r="T178" s="285"/>
      <c r="U178" s="285"/>
      <c r="V178" s="285"/>
      <c r="W178" s="285"/>
      <c r="X178" s="285"/>
      <c r="Y178" s="285"/>
      <c r="Z178" s="285"/>
      <c r="AA178" s="287" t="str">
        <f t="shared" si="17"/>
        <v/>
      </c>
      <c r="AB178" s="287"/>
      <c r="AC178" s="287"/>
      <c r="AD178" s="287"/>
      <c r="AE178" s="287"/>
      <c r="AF178" s="287"/>
      <c r="AG178" s="287"/>
      <c r="AH178" s="287" t="str">
        <f t="shared" si="18"/>
        <v/>
      </c>
      <c r="AI178" s="287"/>
      <c r="AJ178" s="287"/>
      <c r="AK178" s="287"/>
      <c r="AL178" s="287"/>
      <c r="AM178" s="287"/>
      <c r="AN178" s="287"/>
      <c r="AO178" s="296"/>
      <c r="AP178" s="296"/>
      <c r="AQ178" s="296"/>
      <c r="AR178" s="296"/>
      <c r="AS178" s="296"/>
      <c r="AT178" s="296"/>
      <c r="AU178" s="296"/>
      <c r="AV178" s="296"/>
      <c r="AW178" s="296"/>
      <c r="AX178" s="295"/>
      <c r="AY178" s="295"/>
      <c r="AZ178" s="295"/>
      <c r="BA178" s="295"/>
      <c r="BB178" s="326"/>
      <c r="BC178" s="327"/>
      <c r="BD178" s="324"/>
      <c r="BE178" s="255"/>
      <c r="BF178" s="255"/>
      <c r="BG178" s="325"/>
      <c r="BH178" s="300"/>
      <c r="BI178" s="300"/>
      <c r="BJ178" s="300"/>
      <c r="BK178" s="300"/>
      <c r="BL178" s="300"/>
      <c r="BM178" s="300"/>
      <c r="BN178" s="300"/>
      <c r="BO178" s="297"/>
      <c r="BP178" s="298"/>
      <c r="BQ178" s="298"/>
      <c r="BR178" s="298"/>
      <c r="BS178" s="298"/>
      <c r="BT178" s="298"/>
      <c r="BU178" s="299"/>
      <c r="BV178" s="297"/>
      <c r="BW178" s="298"/>
      <c r="BX178" s="298"/>
      <c r="BY178" s="298"/>
      <c r="BZ178" s="298"/>
      <c r="CA178" s="298"/>
      <c r="CB178" s="299"/>
      <c r="CC178" s="148"/>
      <c r="CD178" s="141" t="str">
        <f t="shared" si="19"/>
        <v/>
      </c>
    </row>
    <row r="179" spans="2:85" ht="25.9" customHeight="1">
      <c r="B179" s="128"/>
      <c r="C179" s="268" t="s">
        <v>29</v>
      </c>
      <c r="D179" s="268"/>
      <c r="E179" s="268"/>
      <c r="F179" s="268"/>
      <c r="G179" s="248"/>
      <c r="H179" s="249"/>
      <c r="I179" s="249"/>
      <c r="J179" s="249"/>
      <c r="K179" s="249"/>
      <c r="L179" s="250"/>
      <c r="M179" s="262" t="str">
        <f>IF($M$39="","",$M$39)</f>
        <v/>
      </c>
      <c r="N179" s="263"/>
      <c r="O179" s="263"/>
      <c r="P179" s="263"/>
      <c r="Q179" s="263"/>
      <c r="R179" s="263"/>
      <c r="S179" s="263"/>
      <c r="T179" s="263"/>
      <c r="U179" s="263"/>
      <c r="V179" s="263"/>
      <c r="W179" s="263"/>
      <c r="X179" s="263"/>
      <c r="Y179" s="263"/>
      <c r="Z179" s="264"/>
      <c r="AA179" s="265" t="str">
        <f>IF($AA$39="","",$AA$39)</f>
        <v/>
      </c>
      <c r="AB179" s="266"/>
      <c r="AC179" s="266"/>
      <c r="AD179" s="266"/>
      <c r="AE179" s="266"/>
      <c r="AF179" s="266"/>
      <c r="AG179" s="266"/>
      <c r="AH179" s="266"/>
      <c r="AI179" s="266"/>
      <c r="AJ179" s="266"/>
      <c r="AK179" s="266"/>
      <c r="AL179" s="266"/>
      <c r="AM179" s="266"/>
      <c r="AN179" s="267"/>
      <c r="AO179" s="328"/>
      <c r="AP179" s="328"/>
      <c r="AQ179" s="328"/>
      <c r="AR179" s="328"/>
      <c r="AS179" s="328"/>
      <c r="AT179" s="328"/>
      <c r="AU179" s="328"/>
      <c r="AV179" s="328"/>
      <c r="AW179" s="328"/>
      <c r="AX179" s="329"/>
      <c r="AY179" s="329"/>
      <c r="AZ179" s="329"/>
      <c r="BA179" s="329"/>
      <c r="BB179" s="330"/>
      <c r="BC179" s="331"/>
      <c r="BD179" s="331"/>
      <c r="BE179" s="331"/>
      <c r="BF179" s="331"/>
      <c r="BG179" s="331"/>
      <c r="BH179" s="332"/>
      <c r="BI179" s="332"/>
      <c r="BJ179" s="332"/>
      <c r="BK179" s="332"/>
      <c r="BL179" s="332"/>
      <c r="BM179" s="332"/>
      <c r="BN179" s="332"/>
      <c r="BO179" s="292"/>
      <c r="BP179" s="293"/>
      <c r="BQ179" s="293"/>
      <c r="BR179" s="293"/>
      <c r="BS179" s="293"/>
      <c r="BT179" s="293"/>
      <c r="BU179" s="294"/>
      <c r="BV179" s="292"/>
      <c r="BW179" s="293"/>
      <c r="BX179" s="293"/>
      <c r="BY179" s="293"/>
      <c r="BZ179" s="293"/>
      <c r="CA179" s="293"/>
      <c r="CB179" s="294"/>
      <c r="CC179" s="150"/>
    </row>
    <row r="180" spans="2:85" ht="23.45" customHeight="1">
      <c r="B180" s="128"/>
      <c r="C180" s="232" t="s">
        <v>220</v>
      </c>
      <c r="D180" s="233"/>
      <c r="E180" s="233"/>
      <c r="F180" s="234"/>
      <c r="G180" s="248"/>
      <c r="H180" s="249"/>
      <c r="I180" s="249"/>
      <c r="J180" s="249"/>
      <c r="K180" s="249"/>
      <c r="L180" s="250"/>
      <c r="M180" s="251" t="s">
        <v>127</v>
      </c>
      <c r="N180" s="252"/>
      <c r="O180" s="252"/>
      <c r="P180" s="252"/>
      <c r="Q180" s="252"/>
      <c r="R180" s="252"/>
      <c r="S180" s="252"/>
      <c r="T180" s="252"/>
      <c r="U180" s="252"/>
      <c r="V180" s="252"/>
      <c r="W180" s="252"/>
      <c r="X180" s="252"/>
      <c r="Y180" s="252"/>
      <c r="Z180" s="253"/>
      <c r="AA180" s="254" t="s">
        <v>53</v>
      </c>
      <c r="AB180" s="255"/>
      <c r="AC180" s="255"/>
      <c r="AD180" s="255"/>
      <c r="AE180" s="255"/>
      <c r="AF180" s="255"/>
      <c r="AG180" s="255"/>
      <c r="AH180" s="255"/>
      <c r="AI180" s="255"/>
      <c r="AJ180" s="255"/>
      <c r="AK180" s="255"/>
      <c r="AL180" s="255"/>
      <c r="AM180" s="255"/>
      <c r="AN180" s="256"/>
      <c r="AO180" s="257" t="s">
        <v>221</v>
      </c>
      <c r="AP180" s="258"/>
      <c r="AQ180" s="258"/>
      <c r="AR180" s="258"/>
      <c r="AS180" s="258"/>
      <c r="AT180" s="258"/>
      <c r="AU180" s="258"/>
      <c r="AV180" s="258"/>
      <c r="AW180" s="258"/>
      <c r="AX180" s="155" t="s">
        <v>92</v>
      </c>
      <c r="AY180" s="155"/>
      <c r="AZ180" s="155"/>
      <c r="BA180" s="155"/>
      <c r="BB180" s="155"/>
      <c r="BC180" s="155"/>
      <c r="BD180" s="239" t="s">
        <v>41</v>
      </c>
      <c r="BE180" s="239"/>
      <c r="BF180" s="241">
        <v>300</v>
      </c>
      <c r="BG180" s="241"/>
      <c r="BH180" s="241"/>
      <c r="BI180" s="241"/>
      <c r="BJ180" s="241"/>
      <c r="BK180" s="239" t="s">
        <v>42</v>
      </c>
      <c r="BL180" s="239"/>
      <c r="BM180" s="242">
        <f>IF($BM$40="","",$BM$40)</f>
        <v>0</v>
      </c>
      <c r="BN180" s="242"/>
      <c r="BO180" s="242"/>
      <c r="BP180" s="242"/>
      <c r="BQ180" s="239" t="s">
        <v>44</v>
      </c>
      <c r="BR180" s="239"/>
      <c r="BS180" s="238" t="s">
        <v>43</v>
      </c>
      <c r="BT180" s="238"/>
      <c r="BU180" s="243">
        <f>IF($BU$40="","",$BU$40)</f>
        <v>0</v>
      </c>
      <c r="BV180" s="243"/>
      <c r="BW180" s="243"/>
      <c r="BX180" s="243"/>
      <c r="BY180" s="243"/>
      <c r="BZ180" s="243"/>
      <c r="CA180" s="238" t="s">
        <v>45</v>
      </c>
      <c r="CB180" s="238"/>
      <c r="CC180" s="148"/>
    </row>
    <row r="181" spans="2:85" ht="25.9" customHeight="1">
      <c r="B181" s="128"/>
      <c r="C181" s="245"/>
      <c r="D181" s="246"/>
      <c r="E181" s="246"/>
      <c r="F181" s="247"/>
      <c r="G181" s="248"/>
      <c r="H181" s="249"/>
      <c r="I181" s="249"/>
      <c r="J181" s="249"/>
      <c r="K181" s="249"/>
      <c r="L181" s="250"/>
      <c r="M181" s="262" t="str">
        <f>IF(基本入力!$I$41="","",基本入力!$I$41)</f>
        <v/>
      </c>
      <c r="N181" s="263"/>
      <c r="O181" s="263"/>
      <c r="P181" s="263"/>
      <c r="Q181" s="263"/>
      <c r="R181" s="263"/>
      <c r="S181" s="263"/>
      <c r="T181" s="263"/>
      <c r="U181" s="263"/>
      <c r="V181" s="263"/>
      <c r="W181" s="263"/>
      <c r="X181" s="263"/>
      <c r="Y181" s="263"/>
      <c r="Z181" s="264"/>
      <c r="AA181" s="265" t="str">
        <f>IF(基本入力!$Y$41="","",基本入力!$Y$41)</f>
        <v/>
      </c>
      <c r="AB181" s="266"/>
      <c r="AC181" s="266"/>
      <c r="AD181" s="266"/>
      <c r="AE181" s="266"/>
      <c r="AF181" s="266"/>
      <c r="AG181" s="266"/>
      <c r="AH181" s="266"/>
      <c r="AI181" s="266"/>
      <c r="AJ181" s="266"/>
      <c r="AK181" s="266"/>
      <c r="AL181" s="266"/>
      <c r="AM181" s="266"/>
      <c r="AN181" s="267"/>
      <c r="AO181" s="268" t="str">
        <f>IF(基本入力!$AP$41="","",基本入力!$AP$41)</f>
        <v/>
      </c>
      <c r="AP181" s="268"/>
      <c r="AQ181" s="268"/>
      <c r="AR181" s="268"/>
      <c r="AS181" s="268"/>
      <c r="AT181" s="268"/>
      <c r="AU181" s="268"/>
      <c r="AV181" s="268"/>
      <c r="AW181" s="268"/>
      <c r="AX181" s="38"/>
      <c r="AY181" s="38"/>
      <c r="AZ181" s="38"/>
      <c r="BA181" s="38"/>
      <c r="BB181" s="38"/>
      <c r="BC181" s="38"/>
      <c r="BD181" s="239" t="s">
        <v>41</v>
      </c>
      <c r="BE181" s="239"/>
      <c r="BF181" s="241">
        <v>500</v>
      </c>
      <c r="BG181" s="241"/>
      <c r="BH181" s="241"/>
      <c r="BI181" s="241"/>
      <c r="BJ181" s="241"/>
      <c r="BK181" s="239" t="s">
        <v>42</v>
      </c>
      <c r="BL181" s="239"/>
      <c r="BM181" s="242">
        <f>IF($BM$41="","",$BM$41)</f>
        <v>0</v>
      </c>
      <c r="BN181" s="242"/>
      <c r="BO181" s="242"/>
      <c r="BP181" s="242"/>
      <c r="BQ181" s="239" t="s">
        <v>44</v>
      </c>
      <c r="BR181" s="239"/>
      <c r="BS181" s="239"/>
      <c r="BT181" s="239"/>
      <c r="BU181" s="244"/>
      <c r="BV181" s="244"/>
      <c r="BW181" s="244"/>
      <c r="BX181" s="244"/>
      <c r="BY181" s="244"/>
      <c r="BZ181" s="244"/>
      <c r="CA181" s="239"/>
      <c r="CB181" s="239"/>
      <c r="CC181" s="129"/>
      <c r="CG181" s="154"/>
    </row>
    <row r="182" spans="2:85" ht="25.9" customHeight="1">
      <c r="B182" s="128"/>
      <c r="C182" s="235"/>
      <c r="D182" s="236"/>
      <c r="E182" s="236"/>
      <c r="F182" s="237"/>
      <c r="G182" s="259"/>
      <c r="H182" s="260"/>
      <c r="I182" s="260"/>
      <c r="J182" s="260"/>
      <c r="K182" s="260"/>
      <c r="L182" s="261"/>
      <c r="M182" s="262" t="str">
        <f>IF(基本入力!$I$43="","",基本入力!$I$43)</f>
        <v/>
      </c>
      <c r="N182" s="263"/>
      <c r="O182" s="263"/>
      <c r="P182" s="263"/>
      <c r="Q182" s="263"/>
      <c r="R182" s="263"/>
      <c r="S182" s="263"/>
      <c r="T182" s="263"/>
      <c r="U182" s="263"/>
      <c r="V182" s="263"/>
      <c r="W182" s="263"/>
      <c r="X182" s="263"/>
      <c r="Y182" s="263"/>
      <c r="Z182" s="264"/>
      <c r="AA182" s="265" t="str">
        <f>IF(基本入力!$Y$43="","",基本入力!$Y$43)</f>
        <v/>
      </c>
      <c r="AB182" s="266"/>
      <c r="AC182" s="266"/>
      <c r="AD182" s="266"/>
      <c r="AE182" s="266"/>
      <c r="AF182" s="266"/>
      <c r="AG182" s="266"/>
      <c r="AH182" s="266"/>
      <c r="AI182" s="266"/>
      <c r="AJ182" s="266"/>
      <c r="AK182" s="266"/>
      <c r="AL182" s="266"/>
      <c r="AM182" s="266"/>
      <c r="AN182" s="267"/>
      <c r="AO182" s="268" t="str">
        <f>IF(基本入力!$AP$43="","",基本入力!$AP$43)</f>
        <v/>
      </c>
      <c r="AP182" s="268"/>
      <c r="AQ182" s="268"/>
      <c r="AR182" s="268"/>
      <c r="AS182" s="268"/>
      <c r="AT182" s="268"/>
      <c r="AU182" s="268"/>
      <c r="AV182" s="268"/>
      <c r="AW182" s="268"/>
      <c r="BO182" s="156"/>
      <c r="BP182" s="156"/>
      <c r="BQ182" s="156"/>
      <c r="BR182" s="156"/>
      <c r="BS182" s="156"/>
      <c r="BT182" s="156"/>
      <c r="BU182" s="156"/>
      <c r="BV182" s="156"/>
      <c r="BW182" s="156"/>
      <c r="BX182" s="156"/>
      <c r="BY182" s="156"/>
      <c r="BZ182" s="156"/>
      <c r="CA182" s="156"/>
      <c r="CB182" s="156"/>
      <c r="CC182" s="129"/>
    </row>
    <row r="183" spans="2:85" ht="6" customHeight="1">
      <c r="B183" s="128"/>
      <c r="CC183" s="149"/>
    </row>
    <row r="184" spans="2:85" ht="18" customHeight="1">
      <c r="B184" s="128"/>
      <c r="CC184" s="129"/>
    </row>
    <row r="185" spans="2:85" ht="6" customHeight="1">
      <c r="B185" s="128"/>
      <c r="CC185" s="129"/>
    </row>
    <row r="186" spans="2:85" ht="18" customHeight="1">
      <c r="B186" s="128"/>
      <c r="C186" s="240" t="str">
        <f>IF($C$46="","",$C$46)</f>
        <v/>
      </c>
      <c r="D186" s="240"/>
      <c r="E186" s="240"/>
      <c r="F186" s="240"/>
      <c r="G186" s="240"/>
      <c r="H186" s="240"/>
      <c r="I186" s="240"/>
      <c r="J186" s="240"/>
      <c r="K186" s="240"/>
      <c r="L186" s="240"/>
      <c r="M186" s="240"/>
      <c r="N186" s="240"/>
      <c r="O186" s="240"/>
      <c r="P186" s="240"/>
      <c r="Q186" s="240"/>
      <c r="R186" s="240"/>
      <c r="S186" s="240"/>
      <c r="CC186" s="129"/>
    </row>
    <row r="187" spans="2:85" ht="18" customHeight="1">
      <c r="B187" s="128"/>
      <c r="C187" s="223" t="s">
        <v>222</v>
      </c>
      <c r="D187" s="223"/>
      <c r="E187" s="223"/>
      <c r="F187" s="223"/>
      <c r="G187" s="223"/>
      <c r="H187" s="223"/>
      <c r="I187" s="223"/>
      <c r="J187" s="223"/>
      <c r="K187" s="223"/>
      <c r="L187" s="223"/>
      <c r="M187" s="223"/>
      <c r="N187" s="223"/>
      <c r="O187" s="223"/>
      <c r="P187" s="223"/>
      <c r="Q187" s="223"/>
      <c r="R187" s="223"/>
      <c r="S187" s="223"/>
      <c r="T187" s="223"/>
      <c r="U187" s="223"/>
      <c r="V187" s="223"/>
      <c r="W187" s="223"/>
      <c r="X187" s="223"/>
      <c r="Z187" s="224" t="s">
        <v>223</v>
      </c>
      <c r="AA187" s="224"/>
      <c r="AB187" s="42"/>
      <c r="CC187" s="129"/>
    </row>
    <row r="188" spans="2:85" ht="18" customHeight="1">
      <c r="B188" s="128"/>
      <c r="C188" s="223" t="s">
        <v>84</v>
      </c>
      <c r="D188" s="223"/>
      <c r="E188" s="223"/>
      <c r="F188" s="223"/>
      <c r="G188" s="223"/>
      <c r="H188" s="223"/>
      <c r="I188" s="223"/>
      <c r="J188" s="223"/>
      <c r="K188" s="223"/>
      <c r="L188" s="223"/>
      <c r="M188" s="223"/>
      <c r="N188" s="223"/>
      <c r="O188" s="223"/>
      <c r="P188" s="223"/>
      <c r="Q188" s="223"/>
      <c r="R188" s="223"/>
      <c r="S188" s="223"/>
      <c r="T188" s="223"/>
      <c r="U188" s="223"/>
      <c r="V188" s="223"/>
      <c r="W188" s="223"/>
      <c r="X188" s="223"/>
      <c r="Z188" s="224" t="s">
        <v>223</v>
      </c>
      <c r="AA188" s="224"/>
      <c r="AB188" s="42"/>
      <c r="CC188" s="129"/>
    </row>
    <row r="189" spans="2:85" ht="6" customHeight="1">
      <c r="B189" s="128"/>
      <c r="CC189" s="129"/>
    </row>
    <row r="190" spans="2:85" ht="31.9" customHeight="1">
      <c r="B190" s="128"/>
      <c r="R190" s="225" t="str">
        <f>IF($AN$17="","",$AN$17)</f>
        <v/>
      </c>
      <c r="S190" s="225"/>
      <c r="T190" s="225"/>
      <c r="U190" s="225"/>
      <c r="V190" s="225"/>
      <c r="W190" s="225"/>
      <c r="X190" s="225"/>
      <c r="Y190" s="225"/>
      <c r="Z190" s="225"/>
      <c r="AA190" s="225"/>
      <c r="AB190" s="225"/>
      <c r="AC190" s="225"/>
      <c r="AD190" s="72"/>
      <c r="AE190" s="226" t="s">
        <v>233</v>
      </c>
      <c r="AF190" s="226"/>
      <c r="AG190" s="226"/>
      <c r="AH190" s="226"/>
      <c r="AI190" s="226"/>
      <c r="AJ190" s="226"/>
      <c r="AK190" s="226"/>
      <c r="AL190" s="226"/>
      <c r="AM190" s="226"/>
      <c r="AN190" s="226"/>
      <c r="AO190" s="226"/>
      <c r="AP190" s="226"/>
      <c r="AQ190" s="226"/>
      <c r="AR190" s="226"/>
      <c r="AS190" s="226"/>
      <c r="AT190" s="226"/>
      <c r="AU190" s="226"/>
      <c r="AV190" s="38"/>
      <c r="AW190" s="227" t="str">
        <f>IF($AW$50="","",$AW$50)</f>
        <v/>
      </c>
      <c r="AX190" s="227"/>
      <c r="AY190" s="227"/>
      <c r="AZ190" s="227"/>
      <c r="BA190" s="227"/>
      <c r="BB190" s="227"/>
      <c r="BC190" s="227"/>
      <c r="BD190" s="227"/>
      <c r="BE190" s="227"/>
      <c r="BF190" s="227"/>
      <c r="BG190" s="227"/>
      <c r="BH190" s="227"/>
      <c r="BI190" s="227"/>
      <c r="BJ190" s="227"/>
      <c r="BK190" s="227"/>
      <c r="BL190" s="227"/>
      <c r="BM190" s="227"/>
      <c r="BN190" s="227"/>
      <c r="BO190" s="227"/>
      <c r="BP190" s="227"/>
      <c r="BQ190" s="227"/>
      <c r="BT190" s="224" t="s">
        <v>46</v>
      </c>
      <c r="BU190" s="224"/>
      <c r="CC190" s="129"/>
    </row>
    <row r="191" spans="2:85" ht="6" customHeight="1">
      <c r="B191" s="128"/>
      <c r="R191" s="73"/>
      <c r="S191" s="73"/>
      <c r="T191" s="73"/>
      <c r="U191" s="73"/>
      <c r="V191" s="73"/>
      <c r="W191" s="73"/>
      <c r="X191" s="73"/>
      <c r="Y191" s="73"/>
      <c r="Z191" s="73"/>
      <c r="AA191" s="73"/>
      <c r="AB191" s="73"/>
      <c r="AC191" s="73"/>
      <c r="AD191" s="73"/>
      <c r="AE191" s="38"/>
      <c r="AF191" s="38"/>
      <c r="AG191" s="38"/>
      <c r="AH191" s="38"/>
      <c r="AI191" s="38"/>
      <c r="AJ191" s="38"/>
      <c r="AK191" s="38"/>
      <c r="AL191" s="38"/>
      <c r="AM191" s="38"/>
      <c r="AN191" s="38"/>
      <c r="AO191" s="38"/>
      <c r="AP191" s="38"/>
      <c r="AQ191" s="38"/>
      <c r="AR191" s="38"/>
      <c r="AS191" s="38"/>
      <c r="AT191" s="38"/>
      <c r="AU191" s="38"/>
      <c r="AV191" s="38"/>
      <c r="AW191" s="73"/>
      <c r="AX191" s="73"/>
      <c r="AY191" s="73"/>
      <c r="AZ191" s="73"/>
      <c r="BA191" s="73"/>
      <c r="BB191" s="73"/>
      <c r="BC191" s="73"/>
      <c r="BD191" s="73"/>
      <c r="BE191" s="73"/>
      <c r="BF191" s="73"/>
      <c r="BG191" s="73"/>
      <c r="BH191" s="73"/>
      <c r="BI191" s="73"/>
      <c r="BJ191" s="73"/>
      <c r="BK191" s="73"/>
      <c r="BL191" s="73"/>
      <c r="BM191" s="73"/>
      <c r="BN191" s="73"/>
      <c r="BO191" s="73"/>
      <c r="BP191" s="73"/>
      <c r="BQ191" s="73"/>
      <c r="CC191" s="129"/>
    </row>
    <row r="192" spans="2:85" ht="31.9" customHeight="1">
      <c r="B192" s="128"/>
      <c r="R192" s="225" t="str">
        <f>IF($AN$17="","",$AN$17)</f>
        <v/>
      </c>
      <c r="S192" s="225"/>
      <c r="T192" s="225"/>
      <c r="U192" s="225"/>
      <c r="V192" s="225"/>
      <c r="W192" s="225"/>
      <c r="X192" s="225"/>
      <c r="Y192" s="225"/>
      <c r="Z192" s="225"/>
      <c r="AA192" s="225"/>
      <c r="AB192" s="225"/>
      <c r="AC192" s="225"/>
      <c r="AD192" s="72"/>
      <c r="AE192" s="226" t="s">
        <v>47</v>
      </c>
      <c r="AF192" s="226"/>
      <c r="AG192" s="226"/>
      <c r="AH192" s="226"/>
      <c r="AI192" s="226"/>
      <c r="AJ192" s="226"/>
      <c r="AK192" s="226"/>
      <c r="AL192" s="226"/>
      <c r="AM192" s="226"/>
      <c r="AN192" s="226"/>
      <c r="AO192" s="226"/>
      <c r="AP192" s="226"/>
      <c r="AQ192" s="226"/>
      <c r="AR192" s="226"/>
      <c r="AS192" s="226"/>
      <c r="AT192" s="226"/>
      <c r="AU192" s="226"/>
      <c r="AV192" s="38"/>
      <c r="AW192" s="227" t="str">
        <f>IF($AW$52="","",$AW$52)</f>
        <v/>
      </c>
      <c r="AX192" s="227"/>
      <c r="AY192" s="227"/>
      <c r="AZ192" s="227"/>
      <c r="BA192" s="227"/>
      <c r="BB192" s="227"/>
      <c r="BC192" s="227"/>
      <c r="BD192" s="227"/>
      <c r="BE192" s="227"/>
      <c r="BF192" s="227"/>
      <c r="BG192" s="227"/>
      <c r="BH192" s="227"/>
      <c r="BI192" s="227"/>
      <c r="BJ192" s="227"/>
      <c r="BK192" s="227"/>
      <c r="BL192" s="227"/>
      <c r="BM192" s="227"/>
      <c r="BN192" s="227"/>
      <c r="BO192" s="227"/>
      <c r="BP192" s="227"/>
      <c r="BQ192" s="227"/>
      <c r="BT192" s="224" t="s">
        <v>46</v>
      </c>
      <c r="BU192" s="224"/>
      <c r="CC192" s="129"/>
    </row>
    <row r="193" spans="2:81">
      <c r="B193" s="128"/>
      <c r="CC193" s="129"/>
    </row>
    <row r="194" spans="2:81">
      <c r="B194" s="128"/>
      <c r="CC194" s="129"/>
    </row>
    <row r="195" spans="2:81">
      <c r="B195" s="128"/>
      <c r="CC195" s="129"/>
    </row>
    <row r="196" spans="2:81">
      <c r="B196" s="128"/>
      <c r="CC196" s="129"/>
    </row>
    <row r="197" spans="2:81">
      <c r="B197" s="128"/>
      <c r="CC197" s="129"/>
    </row>
    <row r="198" spans="2:81">
      <c r="B198" s="128"/>
      <c r="CC198" s="129"/>
    </row>
    <row r="199" spans="2:81">
      <c r="B199" s="128"/>
      <c r="CC199" s="129"/>
    </row>
    <row r="200" spans="2:81" ht="8.4499999999999993" customHeight="1">
      <c r="B200" s="128"/>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c r="BB200" s="129"/>
      <c r="BC200" s="129"/>
      <c r="BD200" s="129"/>
      <c r="BE200" s="129"/>
      <c r="BF200" s="129"/>
      <c r="BG200" s="129"/>
      <c r="BH200" s="129"/>
      <c r="BI200" s="129"/>
      <c r="BJ200" s="129"/>
      <c r="BK200" s="129"/>
      <c r="BL200" s="129"/>
      <c r="BM200" s="129"/>
      <c r="BN200" s="129"/>
      <c r="BO200" s="129"/>
      <c r="BP200" s="129"/>
      <c r="BQ200" s="129"/>
      <c r="BR200" s="129"/>
      <c r="BS200" s="129"/>
      <c r="BT200" s="129"/>
      <c r="BU200" s="129"/>
      <c r="BV200" s="129"/>
      <c r="BW200" s="129"/>
      <c r="BX200" s="129"/>
      <c r="BY200" s="129"/>
      <c r="BZ200" s="129"/>
      <c r="CA200" s="129"/>
      <c r="CB200" s="129"/>
      <c r="CC200" s="129"/>
    </row>
  </sheetData>
  <sheetProtection algorithmName="SHA-512" hashValue="gQVmp+N6whkqDdUpQQNYR1Rs/AETMEdVmGIT5pCAE3WRlnRb9ykrsZIXPF0A+UMfTg+hODNcU4fCd/bVxvg+Ag==" saltValue="W9b99lvxcfdVAmdemZNHgw==" spinCount="100000" sheet="1" objects="1" scenarios="1"/>
  <mergeCells count="1000">
    <mergeCell ref="M85:Z85"/>
    <mergeCell ref="AA85:AN85"/>
    <mergeCell ref="M132:Z132"/>
    <mergeCell ref="AA132:AN132"/>
    <mergeCell ref="M179:Z179"/>
    <mergeCell ref="AA179:AN179"/>
    <mergeCell ref="Z18:BF18"/>
    <mergeCell ref="R111:Y111"/>
    <mergeCell ref="Z111:BF111"/>
    <mergeCell ref="T177:Z177"/>
    <mergeCell ref="AA177:AG177"/>
    <mergeCell ref="AH177:AN177"/>
    <mergeCell ref="AO177:AW177"/>
    <mergeCell ref="BD166:BG166"/>
    <mergeCell ref="BB166:BC166"/>
    <mergeCell ref="C158:N158"/>
    <mergeCell ref="P158:Q158"/>
    <mergeCell ref="R158:Y158"/>
    <mergeCell ref="Z158:BF158"/>
    <mergeCell ref="BB70:BG71"/>
    <mergeCell ref="D67:F67"/>
    <mergeCell ref="D68:F68"/>
    <mergeCell ref="C178:F178"/>
    <mergeCell ref="G178:L178"/>
    <mergeCell ref="BH18:BM18"/>
    <mergeCell ref="BO18:CB18"/>
    <mergeCell ref="BH19:BM19"/>
    <mergeCell ref="BO19:CB19"/>
    <mergeCell ref="R64:Y64"/>
    <mergeCell ref="Z64:BF64"/>
    <mergeCell ref="BH64:BM64"/>
    <mergeCell ref="BO64:CB64"/>
    <mergeCell ref="BH65:BM65"/>
    <mergeCell ref="BO65:CB65"/>
    <mergeCell ref="C59:R60"/>
    <mergeCell ref="BX59:CB59"/>
    <mergeCell ref="C63:N63"/>
    <mergeCell ref="P63:AK63"/>
    <mergeCell ref="AN63:AU63"/>
    <mergeCell ref="BJ63:CB63"/>
    <mergeCell ref="M33:S33"/>
    <mergeCell ref="T33:Z33"/>
    <mergeCell ref="AA33:AG33"/>
    <mergeCell ref="AH33:AN33"/>
    <mergeCell ref="AO33:AW33"/>
    <mergeCell ref="C29:F29"/>
    <mergeCell ref="G27:L27"/>
    <mergeCell ref="C30:F30"/>
    <mergeCell ref="BH111:BM111"/>
    <mergeCell ref="BO111:CB111"/>
    <mergeCell ref="R18:X18"/>
    <mergeCell ref="C17:N17"/>
    <mergeCell ref="C18:N18"/>
    <mergeCell ref="AN17:AU17"/>
    <mergeCell ref="BJ17:CB17"/>
    <mergeCell ref="C64:N64"/>
    <mergeCell ref="P64:Q64"/>
    <mergeCell ref="AH84:AN84"/>
    <mergeCell ref="AO84:AW84"/>
    <mergeCell ref="AN110:AU110"/>
    <mergeCell ref="BJ110:CB110"/>
    <mergeCell ref="C106:R107"/>
    <mergeCell ref="BX106:CB106"/>
    <mergeCell ref="C108:CB108"/>
    <mergeCell ref="R96:AC96"/>
    <mergeCell ref="AE96:AU96"/>
    <mergeCell ref="AW96:BQ96"/>
    <mergeCell ref="C70:F71"/>
    <mergeCell ref="M70:Z70"/>
    <mergeCell ref="AA70:AN70"/>
    <mergeCell ref="AO70:AW71"/>
    <mergeCell ref="AX70:BA71"/>
    <mergeCell ref="C179:F179"/>
    <mergeCell ref="G179:L179"/>
    <mergeCell ref="AO179:AW179"/>
    <mergeCell ref="AX179:BA179"/>
    <mergeCell ref="BB179:BG179"/>
    <mergeCell ref="BH179:BN179"/>
    <mergeCell ref="BO179:BU179"/>
    <mergeCell ref="BV179:CB179"/>
    <mergeCell ref="M178:S178"/>
    <mergeCell ref="T178:Z178"/>
    <mergeCell ref="AA178:AG178"/>
    <mergeCell ref="AH178:AN178"/>
    <mergeCell ref="AO178:AW178"/>
    <mergeCell ref="AX178:BA178"/>
    <mergeCell ref="BD178:BG178"/>
    <mergeCell ref="BB178:BC178"/>
    <mergeCell ref="BH178:BN178"/>
    <mergeCell ref="BD176:BG176"/>
    <mergeCell ref="BB176:BC176"/>
    <mergeCell ref="BO178:BU178"/>
    <mergeCell ref="BV178:CB178"/>
    <mergeCell ref="AX177:BA177"/>
    <mergeCell ref="BD177:BG177"/>
    <mergeCell ref="BB177:BC177"/>
    <mergeCell ref="BH177:BN177"/>
    <mergeCell ref="BO177:BU177"/>
    <mergeCell ref="BV177:CB177"/>
    <mergeCell ref="BH176:BN176"/>
    <mergeCell ref="BO176:BU176"/>
    <mergeCell ref="BV176:CB176"/>
    <mergeCell ref="C177:F177"/>
    <mergeCell ref="G177:L177"/>
    <mergeCell ref="M177:S177"/>
    <mergeCell ref="BH175:BN175"/>
    <mergeCell ref="BO175:BU175"/>
    <mergeCell ref="BV175:CB175"/>
    <mergeCell ref="C175:F175"/>
    <mergeCell ref="G175:L175"/>
    <mergeCell ref="M175:S175"/>
    <mergeCell ref="T175:Z175"/>
    <mergeCell ref="AA175:AG175"/>
    <mergeCell ref="AH175:AN175"/>
    <mergeCell ref="AO175:AW175"/>
    <mergeCell ref="AX175:BA175"/>
    <mergeCell ref="BD175:BG175"/>
    <mergeCell ref="BB175:BC175"/>
    <mergeCell ref="C176:F176"/>
    <mergeCell ref="G176:L176"/>
    <mergeCell ref="M176:S176"/>
    <mergeCell ref="T176:Z176"/>
    <mergeCell ref="AA176:AG176"/>
    <mergeCell ref="AH176:AN176"/>
    <mergeCell ref="AO176:AW176"/>
    <mergeCell ref="AX176:BA176"/>
    <mergeCell ref="C174:F174"/>
    <mergeCell ref="G174:L174"/>
    <mergeCell ref="M174:S174"/>
    <mergeCell ref="T174:Z174"/>
    <mergeCell ref="AA174:AG174"/>
    <mergeCell ref="AH174:AN174"/>
    <mergeCell ref="AO174:AW174"/>
    <mergeCell ref="AX174:BA174"/>
    <mergeCell ref="BD174:BG174"/>
    <mergeCell ref="BB174:BC174"/>
    <mergeCell ref="AA172:AG172"/>
    <mergeCell ref="AH172:AN172"/>
    <mergeCell ref="AO172:AW172"/>
    <mergeCell ref="AX172:BA172"/>
    <mergeCell ref="BD172:BG172"/>
    <mergeCell ref="BB172:BC172"/>
    <mergeCell ref="BH174:BN174"/>
    <mergeCell ref="BO174:BU174"/>
    <mergeCell ref="BV174:CB174"/>
    <mergeCell ref="AO170:AW170"/>
    <mergeCell ref="AX170:BA170"/>
    <mergeCell ref="BD170:BG170"/>
    <mergeCell ref="BB170:BC170"/>
    <mergeCell ref="BH172:BN172"/>
    <mergeCell ref="BO172:BU172"/>
    <mergeCell ref="BV172:CB172"/>
    <mergeCell ref="C173:F173"/>
    <mergeCell ref="G173:L173"/>
    <mergeCell ref="M173:S173"/>
    <mergeCell ref="T173:Z173"/>
    <mergeCell ref="AA173:AG173"/>
    <mergeCell ref="AH173:AN173"/>
    <mergeCell ref="AO173:AW173"/>
    <mergeCell ref="AX173:BA173"/>
    <mergeCell ref="BD173:BG173"/>
    <mergeCell ref="BB173:BC173"/>
    <mergeCell ref="BH173:BN173"/>
    <mergeCell ref="BO173:BU173"/>
    <mergeCell ref="BV173:CB173"/>
    <mergeCell ref="C172:F172"/>
    <mergeCell ref="G172:L172"/>
    <mergeCell ref="M172:S172"/>
    <mergeCell ref="T172:Z172"/>
    <mergeCell ref="BD168:BG168"/>
    <mergeCell ref="BB168:BC168"/>
    <mergeCell ref="BH170:BN170"/>
    <mergeCell ref="BO170:BU170"/>
    <mergeCell ref="BV170:CB170"/>
    <mergeCell ref="C171:F171"/>
    <mergeCell ref="G171:L171"/>
    <mergeCell ref="M171:S171"/>
    <mergeCell ref="T171:Z171"/>
    <mergeCell ref="AA171:AG171"/>
    <mergeCell ref="AH171:AN171"/>
    <mergeCell ref="AO171:AW171"/>
    <mergeCell ref="AX171:BA171"/>
    <mergeCell ref="BD171:BG171"/>
    <mergeCell ref="BB171:BC171"/>
    <mergeCell ref="BH171:BN171"/>
    <mergeCell ref="BO171:BU171"/>
    <mergeCell ref="BV171:CB171"/>
    <mergeCell ref="C170:F170"/>
    <mergeCell ref="G170:L170"/>
    <mergeCell ref="M170:S170"/>
    <mergeCell ref="T170:Z170"/>
    <mergeCell ref="AA170:AG170"/>
    <mergeCell ref="AH170:AN170"/>
    <mergeCell ref="BH168:BN168"/>
    <mergeCell ref="BO168:BU168"/>
    <mergeCell ref="BV168:CB168"/>
    <mergeCell ref="C169:F169"/>
    <mergeCell ref="G169:L169"/>
    <mergeCell ref="M169:S169"/>
    <mergeCell ref="T169:Z169"/>
    <mergeCell ref="AA169:AG169"/>
    <mergeCell ref="AH169:AN169"/>
    <mergeCell ref="AO169:AW169"/>
    <mergeCell ref="AX169:BA169"/>
    <mergeCell ref="BD169:BG169"/>
    <mergeCell ref="BB169:BC169"/>
    <mergeCell ref="BH169:BN169"/>
    <mergeCell ref="BO169:BU169"/>
    <mergeCell ref="BV169:CB169"/>
    <mergeCell ref="C168:F168"/>
    <mergeCell ref="G168:L168"/>
    <mergeCell ref="M168:S168"/>
    <mergeCell ref="T168:Z168"/>
    <mergeCell ref="AA168:AG168"/>
    <mergeCell ref="AH168:AN168"/>
    <mergeCell ref="AO168:AW168"/>
    <mergeCell ref="AX168:BA168"/>
    <mergeCell ref="BV166:CB166"/>
    <mergeCell ref="C167:F167"/>
    <mergeCell ref="G167:L167"/>
    <mergeCell ref="M167:S167"/>
    <mergeCell ref="T167:Z167"/>
    <mergeCell ref="AA167:AG167"/>
    <mergeCell ref="AH167:AN167"/>
    <mergeCell ref="AO167:AW167"/>
    <mergeCell ref="AX167:BA167"/>
    <mergeCell ref="BD167:BG167"/>
    <mergeCell ref="BB167:BC167"/>
    <mergeCell ref="BH167:BN167"/>
    <mergeCell ref="BO167:BU167"/>
    <mergeCell ref="BV167:CB167"/>
    <mergeCell ref="C166:F166"/>
    <mergeCell ref="G166:L166"/>
    <mergeCell ref="M166:S166"/>
    <mergeCell ref="T166:Z166"/>
    <mergeCell ref="AA166:AG166"/>
    <mergeCell ref="AH166:AN166"/>
    <mergeCell ref="AO166:AW166"/>
    <mergeCell ref="AX166:BA166"/>
    <mergeCell ref="AO132:AW132"/>
    <mergeCell ref="AX132:BA132"/>
    <mergeCell ref="BB132:BG132"/>
    <mergeCell ref="BH132:BN132"/>
    <mergeCell ref="BO132:BU132"/>
    <mergeCell ref="BV132:CB132"/>
    <mergeCell ref="G164:L165"/>
    <mergeCell ref="M164:Z164"/>
    <mergeCell ref="AA164:AN164"/>
    <mergeCell ref="AO164:AW165"/>
    <mergeCell ref="AX164:BA165"/>
    <mergeCell ref="BB164:BG165"/>
    <mergeCell ref="BH164:BN165"/>
    <mergeCell ref="BO164:BU165"/>
    <mergeCell ref="BV164:CB165"/>
    <mergeCell ref="M165:S165"/>
    <mergeCell ref="T165:Z165"/>
    <mergeCell ref="AA165:AG165"/>
    <mergeCell ref="AH165:AN165"/>
    <mergeCell ref="C141:X141"/>
    <mergeCell ref="Z141:AA141"/>
    <mergeCell ref="R143:AC143"/>
    <mergeCell ref="C139:S139"/>
    <mergeCell ref="C140:X140"/>
    <mergeCell ref="BH70:BN71"/>
    <mergeCell ref="BO70:BU71"/>
    <mergeCell ref="M71:S71"/>
    <mergeCell ref="T71:Z71"/>
    <mergeCell ref="AA71:AG71"/>
    <mergeCell ref="AH71:AN71"/>
    <mergeCell ref="BH112:BM112"/>
    <mergeCell ref="BO112:CB112"/>
    <mergeCell ref="C131:F131"/>
    <mergeCell ref="G131:L131"/>
    <mergeCell ref="M131:S131"/>
    <mergeCell ref="T131:Z131"/>
    <mergeCell ref="AA131:AG131"/>
    <mergeCell ref="AH131:AN131"/>
    <mergeCell ref="AO131:AW131"/>
    <mergeCell ref="AX131:BA131"/>
    <mergeCell ref="BD131:BG131"/>
    <mergeCell ref="BB131:BC131"/>
    <mergeCell ref="BH131:BN131"/>
    <mergeCell ref="BO131:BU131"/>
    <mergeCell ref="BV131:CB131"/>
    <mergeCell ref="C130:F130"/>
    <mergeCell ref="G130:L130"/>
    <mergeCell ref="C129:F129"/>
    <mergeCell ref="BO127:BU127"/>
    <mergeCell ref="BV127:CB127"/>
    <mergeCell ref="BH128:BN128"/>
    <mergeCell ref="BO128:BU128"/>
    <mergeCell ref="BV128:CB128"/>
    <mergeCell ref="G129:L129"/>
    <mergeCell ref="M129:S129"/>
    <mergeCell ref="T129:Z129"/>
    <mergeCell ref="AA129:AG129"/>
    <mergeCell ref="AH129:AN129"/>
    <mergeCell ref="AO129:AW129"/>
    <mergeCell ref="AX129:BA129"/>
    <mergeCell ref="BD129:BG129"/>
    <mergeCell ref="BB129:BC129"/>
    <mergeCell ref="BH129:BN129"/>
    <mergeCell ref="BO129:BU129"/>
    <mergeCell ref="BV129:CB129"/>
    <mergeCell ref="BO130:BU130"/>
    <mergeCell ref="BV130:CB130"/>
    <mergeCell ref="C128:F128"/>
    <mergeCell ref="G128:L128"/>
    <mergeCell ref="M128:S128"/>
    <mergeCell ref="T128:Z128"/>
    <mergeCell ref="AA128:AG128"/>
    <mergeCell ref="AH128:AN128"/>
    <mergeCell ref="AO128:AW128"/>
    <mergeCell ref="AX128:BA128"/>
    <mergeCell ref="BD128:BG128"/>
    <mergeCell ref="BB128:BC128"/>
    <mergeCell ref="M130:S130"/>
    <mergeCell ref="T130:Z130"/>
    <mergeCell ref="AA130:AG130"/>
    <mergeCell ref="AH130:AN130"/>
    <mergeCell ref="AO130:AW130"/>
    <mergeCell ref="AX130:BA130"/>
    <mergeCell ref="BD130:BG130"/>
    <mergeCell ref="BB130:BC130"/>
    <mergeCell ref="BH130:BN130"/>
    <mergeCell ref="C127:F127"/>
    <mergeCell ref="G127:L127"/>
    <mergeCell ref="M127:S127"/>
    <mergeCell ref="T127:Z127"/>
    <mergeCell ref="AA127:AG127"/>
    <mergeCell ref="AH127:AN127"/>
    <mergeCell ref="AO127:AW127"/>
    <mergeCell ref="AX127:BA127"/>
    <mergeCell ref="BH126:BN126"/>
    <mergeCell ref="BD127:BG127"/>
    <mergeCell ref="BB127:BC127"/>
    <mergeCell ref="BH127:BN127"/>
    <mergeCell ref="BO126:BU126"/>
    <mergeCell ref="BV126:CB126"/>
    <mergeCell ref="C125:F125"/>
    <mergeCell ref="G125:L125"/>
    <mergeCell ref="M125:S125"/>
    <mergeCell ref="T125:Z125"/>
    <mergeCell ref="AA125:AG125"/>
    <mergeCell ref="AH125:AN125"/>
    <mergeCell ref="AO125:AW125"/>
    <mergeCell ref="AX125:BA125"/>
    <mergeCell ref="BD125:BG125"/>
    <mergeCell ref="BB125:BC125"/>
    <mergeCell ref="C126:F126"/>
    <mergeCell ref="G126:L126"/>
    <mergeCell ref="M126:S126"/>
    <mergeCell ref="T126:Z126"/>
    <mergeCell ref="AA126:AG126"/>
    <mergeCell ref="AH126:AN126"/>
    <mergeCell ref="AO126:AW126"/>
    <mergeCell ref="AX126:BA126"/>
    <mergeCell ref="BD126:BG126"/>
    <mergeCell ref="BB126:BC126"/>
    <mergeCell ref="AA123:AG123"/>
    <mergeCell ref="AH123:AN123"/>
    <mergeCell ref="AO123:AW123"/>
    <mergeCell ref="AX123:BA123"/>
    <mergeCell ref="BD123:BG123"/>
    <mergeCell ref="BB123:BC123"/>
    <mergeCell ref="BH125:BN125"/>
    <mergeCell ref="BO125:BU125"/>
    <mergeCell ref="BV125:CB125"/>
    <mergeCell ref="AO121:AW121"/>
    <mergeCell ref="AX121:BA121"/>
    <mergeCell ref="BD121:BG121"/>
    <mergeCell ref="BB121:BC121"/>
    <mergeCell ref="BH123:BN123"/>
    <mergeCell ref="BO123:BU123"/>
    <mergeCell ref="BV123:CB123"/>
    <mergeCell ref="C124:F124"/>
    <mergeCell ref="G124:L124"/>
    <mergeCell ref="M124:S124"/>
    <mergeCell ref="T124:Z124"/>
    <mergeCell ref="AA124:AG124"/>
    <mergeCell ref="AH124:AN124"/>
    <mergeCell ref="AO124:AW124"/>
    <mergeCell ref="AX124:BA124"/>
    <mergeCell ref="BD124:BG124"/>
    <mergeCell ref="BB124:BC124"/>
    <mergeCell ref="BH124:BN124"/>
    <mergeCell ref="BO124:BU124"/>
    <mergeCell ref="BV124:CB124"/>
    <mergeCell ref="C123:F123"/>
    <mergeCell ref="G123:L123"/>
    <mergeCell ref="M123:S123"/>
    <mergeCell ref="T123:Z123"/>
    <mergeCell ref="BD119:BG119"/>
    <mergeCell ref="BB119:BC119"/>
    <mergeCell ref="BH121:BN121"/>
    <mergeCell ref="BO121:BU121"/>
    <mergeCell ref="BV121:CB121"/>
    <mergeCell ref="C122:F122"/>
    <mergeCell ref="G122:L122"/>
    <mergeCell ref="M122:S122"/>
    <mergeCell ref="T122:Z122"/>
    <mergeCell ref="AA122:AG122"/>
    <mergeCell ref="AH122:AN122"/>
    <mergeCell ref="AO122:AW122"/>
    <mergeCell ref="AX122:BA122"/>
    <mergeCell ref="BD122:BG122"/>
    <mergeCell ref="BB122:BC122"/>
    <mergeCell ref="BH122:BN122"/>
    <mergeCell ref="BO122:BU122"/>
    <mergeCell ref="BV122:CB122"/>
    <mergeCell ref="C121:F121"/>
    <mergeCell ref="G121:L121"/>
    <mergeCell ref="M121:S121"/>
    <mergeCell ref="T121:Z121"/>
    <mergeCell ref="AA121:AG121"/>
    <mergeCell ref="AH121:AN121"/>
    <mergeCell ref="BH119:BN119"/>
    <mergeCell ref="BO119:BU119"/>
    <mergeCell ref="BV119:CB119"/>
    <mergeCell ref="C120:F120"/>
    <mergeCell ref="G120:L120"/>
    <mergeCell ref="M120:S120"/>
    <mergeCell ref="T120:Z120"/>
    <mergeCell ref="AA120:AG120"/>
    <mergeCell ref="AH120:AN120"/>
    <mergeCell ref="AO120:AW120"/>
    <mergeCell ref="AX120:BA120"/>
    <mergeCell ref="BD120:BG120"/>
    <mergeCell ref="BB120:BC120"/>
    <mergeCell ref="BH120:BN120"/>
    <mergeCell ref="BO120:BU120"/>
    <mergeCell ref="BV120:CB120"/>
    <mergeCell ref="C119:F119"/>
    <mergeCell ref="G119:L119"/>
    <mergeCell ref="M119:S119"/>
    <mergeCell ref="T119:Z119"/>
    <mergeCell ref="AA119:AG119"/>
    <mergeCell ref="AH119:AN119"/>
    <mergeCell ref="AO119:AW119"/>
    <mergeCell ref="AX119:BA119"/>
    <mergeCell ref="C85:F85"/>
    <mergeCell ref="G85:L85"/>
    <mergeCell ref="AO85:AW85"/>
    <mergeCell ref="AX85:BA85"/>
    <mergeCell ref="BB85:BG85"/>
    <mergeCell ref="BH85:BN85"/>
    <mergeCell ref="BO85:BU85"/>
    <mergeCell ref="BV85:CB85"/>
    <mergeCell ref="D114:F114"/>
    <mergeCell ref="C111:N111"/>
    <mergeCell ref="P111:Q111"/>
    <mergeCell ref="C110:N110"/>
    <mergeCell ref="P110:AK110"/>
    <mergeCell ref="BK87:BL87"/>
    <mergeCell ref="BM87:BP87"/>
    <mergeCell ref="BD87:BE87"/>
    <mergeCell ref="BF87:BJ87"/>
    <mergeCell ref="C93:X93"/>
    <mergeCell ref="Z93:AA93"/>
    <mergeCell ref="Z94:AA94"/>
    <mergeCell ref="AO88:AW88"/>
    <mergeCell ref="C92:S92"/>
    <mergeCell ref="C94:X94"/>
    <mergeCell ref="BT96:BU96"/>
    <mergeCell ref="D115:F115"/>
    <mergeCell ref="C117:F118"/>
    <mergeCell ref="G117:L118"/>
    <mergeCell ref="M117:Z117"/>
    <mergeCell ref="AA117:AN117"/>
    <mergeCell ref="AO117:AW118"/>
    <mergeCell ref="AX117:BA118"/>
    <mergeCell ref="BB117:BG118"/>
    <mergeCell ref="BH117:BN118"/>
    <mergeCell ref="BO117:BU118"/>
    <mergeCell ref="BV117:CB118"/>
    <mergeCell ref="M118:S118"/>
    <mergeCell ref="T118:Z118"/>
    <mergeCell ref="AA118:AG118"/>
    <mergeCell ref="AH118:AN118"/>
    <mergeCell ref="C83:F83"/>
    <mergeCell ref="G83:L83"/>
    <mergeCell ref="M83:S83"/>
    <mergeCell ref="T83:Z83"/>
    <mergeCell ref="AA83:AG83"/>
    <mergeCell ref="AH83:AN83"/>
    <mergeCell ref="AO83:AW83"/>
    <mergeCell ref="AX83:BA83"/>
    <mergeCell ref="BD83:BG83"/>
    <mergeCell ref="BB83:BC83"/>
    <mergeCell ref="BH83:BN83"/>
    <mergeCell ref="BO83:BU83"/>
    <mergeCell ref="BV83:CB83"/>
    <mergeCell ref="AX84:BA84"/>
    <mergeCell ref="BD84:BG84"/>
    <mergeCell ref="BB84:BC84"/>
    <mergeCell ref="BH84:BN84"/>
    <mergeCell ref="BO84:BU84"/>
    <mergeCell ref="BV84:CB84"/>
    <mergeCell ref="C81:F81"/>
    <mergeCell ref="G81:L81"/>
    <mergeCell ref="M81:S81"/>
    <mergeCell ref="T81:Z81"/>
    <mergeCell ref="AA81:AG81"/>
    <mergeCell ref="AH81:AN81"/>
    <mergeCell ref="AO81:AW81"/>
    <mergeCell ref="AX81:BA81"/>
    <mergeCell ref="BD81:BG81"/>
    <mergeCell ref="BB81:BC81"/>
    <mergeCell ref="BH81:BN81"/>
    <mergeCell ref="BO81:BU81"/>
    <mergeCell ref="BV81:CB81"/>
    <mergeCell ref="AH82:AN82"/>
    <mergeCell ref="AO82:AW82"/>
    <mergeCell ref="AX82:BA82"/>
    <mergeCell ref="BD82:BG82"/>
    <mergeCell ref="BB82:BC82"/>
    <mergeCell ref="BH82:BN82"/>
    <mergeCell ref="BO82:BU82"/>
    <mergeCell ref="BV82:CB82"/>
    <mergeCell ref="AA82:AG82"/>
    <mergeCell ref="C84:F84"/>
    <mergeCell ref="G84:L84"/>
    <mergeCell ref="M84:S84"/>
    <mergeCell ref="C79:F79"/>
    <mergeCell ref="G79:L79"/>
    <mergeCell ref="M79:S79"/>
    <mergeCell ref="T79:Z79"/>
    <mergeCell ref="AA79:AG79"/>
    <mergeCell ref="AH79:AN79"/>
    <mergeCell ref="AO79:AW79"/>
    <mergeCell ref="C82:F82"/>
    <mergeCell ref="G82:L82"/>
    <mergeCell ref="M82:S82"/>
    <mergeCell ref="T82:Z82"/>
    <mergeCell ref="BH79:BN79"/>
    <mergeCell ref="BO79:BU79"/>
    <mergeCell ref="BV79:CB79"/>
    <mergeCell ref="C80:F80"/>
    <mergeCell ref="G80:L80"/>
    <mergeCell ref="M80:S80"/>
    <mergeCell ref="T80:Z80"/>
    <mergeCell ref="AA80:AG80"/>
    <mergeCell ref="AH80:AN80"/>
    <mergeCell ref="AO80:AW80"/>
    <mergeCell ref="AX80:BA80"/>
    <mergeCell ref="BD80:BG80"/>
    <mergeCell ref="BB80:BC80"/>
    <mergeCell ref="BH80:BN80"/>
    <mergeCell ref="BO80:BU80"/>
    <mergeCell ref="BV80:CB80"/>
    <mergeCell ref="T77:Z77"/>
    <mergeCell ref="AA77:AG77"/>
    <mergeCell ref="AH77:AN77"/>
    <mergeCell ref="AO77:AW77"/>
    <mergeCell ref="AX77:BA77"/>
    <mergeCell ref="BD77:BG77"/>
    <mergeCell ref="BB77:BC77"/>
    <mergeCell ref="AX79:BA79"/>
    <mergeCell ref="BD79:BG79"/>
    <mergeCell ref="BB79:BC79"/>
    <mergeCell ref="BH77:BN77"/>
    <mergeCell ref="BO77:BU77"/>
    <mergeCell ref="BV77:CB77"/>
    <mergeCell ref="C76:F76"/>
    <mergeCell ref="G76:L76"/>
    <mergeCell ref="C78:F78"/>
    <mergeCell ref="G78:L78"/>
    <mergeCell ref="M78:S78"/>
    <mergeCell ref="T78:Z78"/>
    <mergeCell ref="AA78:AG78"/>
    <mergeCell ref="AH78:AN78"/>
    <mergeCell ref="AO78:AW78"/>
    <mergeCell ref="AX78:BA78"/>
    <mergeCell ref="BD78:BG78"/>
    <mergeCell ref="BB78:BC78"/>
    <mergeCell ref="BH78:BN78"/>
    <mergeCell ref="BO78:BU78"/>
    <mergeCell ref="BV78:CB78"/>
    <mergeCell ref="BH76:BN76"/>
    <mergeCell ref="BO76:BU76"/>
    <mergeCell ref="BV76:CB76"/>
    <mergeCell ref="C77:F77"/>
    <mergeCell ref="G77:L77"/>
    <mergeCell ref="M77:S77"/>
    <mergeCell ref="BH75:BN75"/>
    <mergeCell ref="BO75:BU75"/>
    <mergeCell ref="BV75:CB75"/>
    <mergeCell ref="M74:S74"/>
    <mergeCell ref="T74:Z74"/>
    <mergeCell ref="AA74:AG74"/>
    <mergeCell ref="BH74:BN74"/>
    <mergeCell ref="BO74:BU74"/>
    <mergeCell ref="BV74:CB74"/>
    <mergeCell ref="G74:L74"/>
    <mergeCell ref="M76:S76"/>
    <mergeCell ref="T76:Z76"/>
    <mergeCell ref="AA76:AG76"/>
    <mergeCell ref="AH76:AN76"/>
    <mergeCell ref="AO76:AW76"/>
    <mergeCell ref="AX76:BA76"/>
    <mergeCell ref="BD76:BG76"/>
    <mergeCell ref="BB76:BC76"/>
    <mergeCell ref="AA75:AG75"/>
    <mergeCell ref="AH74:AN74"/>
    <mergeCell ref="AO74:AW74"/>
    <mergeCell ref="AX74:BA74"/>
    <mergeCell ref="BD74:BG74"/>
    <mergeCell ref="BB74:BC74"/>
    <mergeCell ref="AH75:AN75"/>
    <mergeCell ref="AO75:AW75"/>
    <mergeCell ref="AX75:BA75"/>
    <mergeCell ref="BD75:BG75"/>
    <mergeCell ref="BB75:BC75"/>
    <mergeCell ref="BO72:BU72"/>
    <mergeCell ref="BV72:CB72"/>
    <mergeCell ref="C73:F73"/>
    <mergeCell ref="G73:L73"/>
    <mergeCell ref="M73:S73"/>
    <mergeCell ref="T73:Z73"/>
    <mergeCell ref="AA73:AG73"/>
    <mergeCell ref="AH73:AN73"/>
    <mergeCell ref="AO73:AW73"/>
    <mergeCell ref="AX73:BA73"/>
    <mergeCell ref="BD73:BG73"/>
    <mergeCell ref="BB73:BC73"/>
    <mergeCell ref="BH73:BN73"/>
    <mergeCell ref="BO73:BU73"/>
    <mergeCell ref="BV73:CB73"/>
    <mergeCell ref="AX72:BA72"/>
    <mergeCell ref="BD72:BG72"/>
    <mergeCell ref="BB72:BC72"/>
    <mergeCell ref="BH72:BN72"/>
    <mergeCell ref="C72:F72"/>
    <mergeCell ref="C74:F74"/>
    <mergeCell ref="D21:F21"/>
    <mergeCell ref="D22:F22"/>
    <mergeCell ref="BD26:BG26"/>
    <mergeCell ref="BB26:BC26"/>
    <mergeCell ref="BD27:BG27"/>
    <mergeCell ref="BB27:BC27"/>
    <mergeCell ref="BD28:BG28"/>
    <mergeCell ref="BB28:BC28"/>
    <mergeCell ref="BD29:BG29"/>
    <mergeCell ref="BB29:BC29"/>
    <mergeCell ref="BD30:BG30"/>
    <mergeCell ref="BB30:BC30"/>
    <mergeCell ref="BD31:BG31"/>
    <mergeCell ref="BB31:BC31"/>
    <mergeCell ref="BD32:BG32"/>
    <mergeCell ref="BB32:BC32"/>
    <mergeCell ref="BD33:BG33"/>
    <mergeCell ref="BB33:BC33"/>
    <mergeCell ref="G31:L31"/>
    <mergeCell ref="G32:L32"/>
    <mergeCell ref="G33:L33"/>
    <mergeCell ref="AO30:AW30"/>
    <mergeCell ref="C33:F33"/>
    <mergeCell ref="AW52:BQ52"/>
    <mergeCell ref="BD34:BG34"/>
    <mergeCell ref="BB34:BC34"/>
    <mergeCell ref="M37:S37"/>
    <mergeCell ref="T37:Z37"/>
    <mergeCell ref="AA37:AG37"/>
    <mergeCell ref="AH37:AN37"/>
    <mergeCell ref="AO37:AW37"/>
    <mergeCell ref="AX37:BA37"/>
    <mergeCell ref="T34:Z34"/>
    <mergeCell ref="AA34:AG34"/>
    <mergeCell ref="BD38:BG38"/>
    <mergeCell ref="BB38:BC38"/>
    <mergeCell ref="AH34:AN34"/>
    <mergeCell ref="AO34:AW34"/>
    <mergeCell ref="AX34:BA34"/>
    <mergeCell ref="C46:S46"/>
    <mergeCell ref="BO37:BU37"/>
    <mergeCell ref="M39:Z39"/>
    <mergeCell ref="AA39:AN39"/>
    <mergeCell ref="BM40:BP40"/>
    <mergeCell ref="BK41:BL41"/>
    <mergeCell ref="C37:F37"/>
    <mergeCell ref="C40:F42"/>
    <mergeCell ref="M41:Z41"/>
    <mergeCell ref="AA41:AN41"/>
    <mergeCell ref="M42:Z42"/>
    <mergeCell ref="AA42:AN42"/>
    <mergeCell ref="C27:F27"/>
    <mergeCell ref="G34:L34"/>
    <mergeCell ref="G35:L35"/>
    <mergeCell ref="G36:L36"/>
    <mergeCell ref="G37:L37"/>
    <mergeCell ref="G38:L38"/>
    <mergeCell ref="G39:L39"/>
    <mergeCell ref="C38:F38"/>
    <mergeCell ref="M38:S38"/>
    <mergeCell ref="T38:Z38"/>
    <mergeCell ref="AA38:AG38"/>
    <mergeCell ref="BM41:BP41"/>
    <mergeCell ref="BQ41:BR41"/>
    <mergeCell ref="R52:AC52"/>
    <mergeCell ref="AE52:AU52"/>
    <mergeCell ref="AX36:BA36"/>
    <mergeCell ref="BH36:BN36"/>
    <mergeCell ref="BO36:BU36"/>
    <mergeCell ref="BD35:BG35"/>
    <mergeCell ref="BB35:BC35"/>
    <mergeCell ref="BD36:BG36"/>
    <mergeCell ref="BB36:BC36"/>
    <mergeCell ref="BD37:BG37"/>
    <mergeCell ref="BB37:BC37"/>
    <mergeCell ref="BH37:BN37"/>
    <mergeCell ref="AO39:AW39"/>
    <mergeCell ref="AX39:BA39"/>
    <mergeCell ref="BB39:BG39"/>
    <mergeCell ref="BH39:BN39"/>
    <mergeCell ref="BO39:BU39"/>
    <mergeCell ref="AH38:AN38"/>
    <mergeCell ref="AO38:AW38"/>
    <mergeCell ref="Z47:AA47"/>
    <mergeCell ref="C47:X47"/>
    <mergeCell ref="BK40:BL40"/>
    <mergeCell ref="AX33:BA33"/>
    <mergeCell ref="BH33:BN33"/>
    <mergeCell ref="C28:F28"/>
    <mergeCell ref="G29:L29"/>
    <mergeCell ref="G30:L30"/>
    <mergeCell ref="G28:L28"/>
    <mergeCell ref="BH32:BN32"/>
    <mergeCell ref="BO32:BU32"/>
    <mergeCell ref="T32:Z32"/>
    <mergeCell ref="AA32:AG32"/>
    <mergeCell ref="M30:S30"/>
    <mergeCell ref="T30:Z30"/>
    <mergeCell ref="AA30:AG30"/>
    <mergeCell ref="AH30:AN30"/>
    <mergeCell ref="AX30:BA30"/>
    <mergeCell ref="BH30:BN30"/>
    <mergeCell ref="BO30:BU30"/>
    <mergeCell ref="C31:F31"/>
    <mergeCell ref="M31:S31"/>
    <mergeCell ref="T31:Z31"/>
    <mergeCell ref="AO31:AW31"/>
    <mergeCell ref="AX31:BA31"/>
    <mergeCell ref="BH31:BN31"/>
    <mergeCell ref="BO31:BU31"/>
    <mergeCell ref="C24:F25"/>
    <mergeCell ref="G24:L25"/>
    <mergeCell ref="BV24:CB25"/>
    <mergeCell ref="AO27:AW27"/>
    <mergeCell ref="BO33:BU33"/>
    <mergeCell ref="BV33:CB33"/>
    <mergeCell ref="T29:Z29"/>
    <mergeCell ref="AA29:AG29"/>
    <mergeCell ref="AH29:AN29"/>
    <mergeCell ref="AX29:BA29"/>
    <mergeCell ref="BH29:BN29"/>
    <mergeCell ref="BO27:BU27"/>
    <mergeCell ref="BH26:BN26"/>
    <mergeCell ref="BO26:BU26"/>
    <mergeCell ref="T27:Z27"/>
    <mergeCell ref="AA26:AG26"/>
    <mergeCell ref="AH26:AN26"/>
    <mergeCell ref="BV26:CB26"/>
    <mergeCell ref="BV27:CB27"/>
    <mergeCell ref="AO28:AW28"/>
    <mergeCell ref="AO29:AW29"/>
    <mergeCell ref="AH32:AN32"/>
    <mergeCell ref="AO32:AW32"/>
    <mergeCell ref="AX32:BA32"/>
    <mergeCell ref="C13:R14"/>
    <mergeCell ref="C15:CB15"/>
    <mergeCell ref="C26:F26"/>
    <mergeCell ref="G26:L26"/>
    <mergeCell ref="P17:AK17"/>
    <mergeCell ref="BV30:CB30"/>
    <mergeCell ref="BV28:CB28"/>
    <mergeCell ref="M29:S29"/>
    <mergeCell ref="BV70:CB71"/>
    <mergeCell ref="C61:CB61"/>
    <mergeCell ref="BV42:CB42"/>
    <mergeCell ref="BO42:BU42"/>
    <mergeCell ref="R50:AC50"/>
    <mergeCell ref="AW50:BQ50"/>
    <mergeCell ref="BT50:BU50"/>
    <mergeCell ref="AE50:AU50"/>
    <mergeCell ref="BT52:BU52"/>
    <mergeCell ref="BQ40:BR40"/>
    <mergeCell ref="P18:Q18"/>
    <mergeCell ref="BO21:BY21"/>
    <mergeCell ref="BO22:BY22"/>
    <mergeCell ref="M26:S26"/>
    <mergeCell ref="T26:Z26"/>
    <mergeCell ref="M27:S27"/>
    <mergeCell ref="M25:S25"/>
    <mergeCell ref="T25:Z25"/>
    <mergeCell ref="AA25:AG25"/>
    <mergeCell ref="AH25:AN25"/>
    <mergeCell ref="M24:Z24"/>
    <mergeCell ref="AA24:AN24"/>
    <mergeCell ref="AO24:AW25"/>
    <mergeCell ref="AX24:BA25"/>
    <mergeCell ref="BB24:BG25"/>
    <mergeCell ref="BH24:BN25"/>
    <mergeCell ref="C48:X48"/>
    <mergeCell ref="BX13:CB13"/>
    <mergeCell ref="BO24:BU25"/>
    <mergeCell ref="M28:S28"/>
    <mergeCell ref="T28:Z28"/>
    <mergeCell ref="AA28:AG28"/>
    <mergeCell ref="AH28:AN28"/>
    <mergeCell ref="AX28:BA28"/>
    <mergeCell ref="BH28:BN28"/>
    <mergeCell ref="BO28:BU28"/>
    <mergeCell ref="BO29:BU29"/>
    <mergeCell ref="BV29:CB29"/>
    <mergeCell ref="AA27:AG27"/>
    <mergeCell ref="AH27:AN27"/>
    <mergeCell ref="AO26:AW26"/>
    <mergeCell ref="AX26:BA26"/>
    <mergeCell ref="AX27:BA27"/>
    <mergeCell ref="BH27:BN27"/>
    <mergeCell ref="C32:F32"/>
    <mergeCell ref="M32:S32"/>
    <mergeCell ref="BO35:BU35"/>
    <mergeCell ref="AA31:AG31"/>
    <mergeCell ref="AH31:AN31"/>
    <mergeCell ref="BV31:CB31"/>
    <mergeCell ref="BV38:CB38"/>
    <mergeCell ref="BV34:CB34"/>
    <mergeCell ref="BV35:CB35"/>
    <mergeCell ref="BO34:BU34"/>
    <mergeCell ref="BV37:CB37"/>
    <mergeCell ref="BV36:CB36"/>
    <mergeCell ref="BH38:BN38"/>
    <mergeCell ref="BO38:BU38"/>
    <mergeCell ref="BV32:CB32"/>
    <mergeCell ref="BH34:BN34"/>
    <mergeCell ref="BH35:BN35"/>
    <mergeCell ref="AX38:BA38"/>
    <mergeCell ref="C36:F36"/>
    <mergeCell ref="M36:S36"/>
    <mergeCell ref="T36:Z36"/>
    <mergeCell ref="AA36:AG36"/>
    <mergeCell ref="AH36:AN36"/>
    <mergeCell ref="AO36:AW36"/>
    <mergeCell ref="C34:F34"/>
    <mergeCell ref="M34:S34"/>
    <mergeCell ref="C35:F35"/>
    <mergeCell ref="M35:S35"/>
    <mergeCell ref="T35:Z35"/>
    <mergeCell ref="AA35:AG35"/>
    <mergeCell ref="AH35:AN35"/>
    <mergeCell ref="AO35:AW35"/>
    <mergeCell ref="AX35:BA35"/>
    <mergeCell ref="BV39:CB39"/>
    <mergeCell ref="C39:F39"/>
    <mergeCell ref="CA86:CB87"/>
    <mergeCell ref="G87:L87"/>
    <mergeCell ref="M87:Z87"/>
    <mergeCell ref="AA87:AN87"/>
    <mergeCell ref="BQ87:BR87"/>
    <mergeCell ref="C86:F88"/>
    <mergeCell ref="G88:L88"/>
    <mergeCell ref="G41:L41"/>
    <mergeCell ref="G42:L42"/>
    <mergeCell ref="AO40:AW40"/>
    <mergeCell ref="M40:Z40"/>
    <mergeCell ref="AA40:AN40"/>
    <mergeCell ref="G40:L40"/>
    <mergeCell ref="AO41:AW41"/>
    <mergeCell ref="AO42:AW42"/>
    <mergeCell ref="BF40:BJ40"/>
    <mergeCell ref="BF41:BJ41"/>
    <mergeCell ref="BD40:BE40"/>
    <mergeCell ref="BD41:BE41"/>
    <mergeCell ref="M88:Z88"/>
    <mergeCell ref="AA88:AN88"/>
    <mergeCell ref="G70:L71"/>
    <mergeCell ref="CA40:CB41"/>
    <mergeCell ref="BU40:BZ41"/>
    <mergeCell ref="BS40:BT41"/>
    <mergeCell ref="G86:L86"/>
    <mergeCell ref="M86:Z86"/>
    <mergeCell ref="AA86:AN86"/>
    <mergeCell ref="AO86:AW86"/>
    <mergeCell ref="BD86:BE86"/>
    <mergeCell ref="BF86:BJ86"/>
    <mergeCell ref="BK86:BL86"/>
    <mergeCell ref="BM86:BP86"/>
    <mergeCell ref="BQ86:BR86"/>
    <mergeCell ref="BS86:BT87"/>
    <mergeCell ref="BU86:BZ87"/>
    <mergeCell ref="T84:Z84"/>
    <mergeCell ref="AA84:AG84"/>
    <mergeCell ref="G72:L72"/>
    <mergeCell ref="M72:S72"/>
    <mergeCell ref="T72:Z72"/>
    <mergeCell ref="AA72:AG72"/>
    <mergeCell ref="AH72:AN72"/>
    <mergeCell ref="AO72:AW72"/>
    <mergeCell ref="AO87:AW87"/>
    <mergeCell ref="Z48:AA48"/>
    <mergeCell ref="C75:F75"/>
    <mergeCell ref="G75:L75"/>
    <mergeCell ref="M75:S75"/>
    <mergeCell ref="T75:Z75"/>
    <mergeCell ref="M182:Z182"/>
    <mergeCell ref="AA182:AN182"/>
    <mergeCell ref="AO182:AW182"/>
    <mergeCell ref="AW98:BQ98"/>
    <mergeCell ref="BT98:BU98"/>
    <mergeCell ref="C133:F135"/>
    <mergeCell ref="G133:L133"/>
    <mergeCell ref="M133:Z133"/>
    <mergeCell ref="AA133:AN133"/>
    <mergeCell ref="AO133:AW133"/>
    <mergeCell ref="BD133:BE133"/>
    <mergeCell ref="BF133:BJ133"/>
    <mergeCell ref="BK133:BL133"/>
    <mergeCell ref="BM133:BP133"/>
    <mergeCell ref="BQ133:BR133"/>
    <mergeCell ref="BS133:BT134"/>
    <mergeCell ref="BU133:BZ134"/>
    <mergeCell ref="C132:F132"/>
    <mergeCell ref="G132:L132"/>
    <mergeCell ref="C157:N157"/>
    <mergeCell ref="Z140:AA140"/>
    <mergeCell ref="CA133:CB134"/>
    <mergeCell ref="G134:L134"/>
    <mergeCell ref="M134:Z134"/>
    <mergeCell ref="AA134:AN134"/>
    <mergeCell ref="BD134:BE134"/>
    <mergeCell ref="BF134:BJ134"/>
    <mergeCell ref="AO134:AW134"/>
    <mergeCell ref="BK134:BL134"/>
    <mergeCell ref="BM134:BP134"/>
    <mergeCell ref="BQ134:BR134"/>
    <mergeCell ref="G135:L135"/>
    <mergeCell ref="M135:Z135"/>
    <mergeCell ref="AA135:AN135"/>
    <mergeCell ref="AO135:AW135"/>
    <mergeCell ref="AA181:AN181"/>
    <mergeCell ref="AO181:AW181"/>
    <mergeCell ref="BT143:BU143"/>
    <mergeCell ref="R145:AC145"/>
    <mergeCell ref="AE145:AU145"/>
    <mergeCell ref="AW145:BQ145"/>
    <mergeCell ref="BT145:BU145"/>
    <mergeCell ref="C153:R154"/>
    <mergeCell ref="BD181:BE181"/>
    <mergeCell ref="BF181:BJ181"/>
    <mergeCell ref="BK181:BL181"/>
    <mergeCell ref="BM181:BP181"/>
    <mergeCell ref="BQ181:BR181"/>
    <mergeCell ref="AE143:AU143"/>
    <mergeCell ref="P157:AK157"/>
    <mergeCell ref="AN157:AU157"/>
    <mergeCell ref="BJ157:CB157"/>
    <mergeCell ref="AW143:BQ143"/>
    <mergeCell ref="BH158:BM158"/>
    <mergeCell ref="BO158:CB158"/>
    <mergeCell ref="BH159:BM159"/>
    <mergeCell ref="BO159:CB159"/>
    <mergeCell ref="BH166:BN166"/>
    <mergeCell ref="BO166:BU166"/>
    <mergeCell ref="R98:AC98"/>
    <mergeCell ref="AE98:AU98"/>
    <mergeCell ref="BX153:CB153"/>
    <mergeCell ref="C155:CB155"/>
    <mergeCell ref="D161:F161"/>
    <mergeCell ref="D162:F162"/>
    <mergeCell ref="C164:F165"/>
    <mergeCell ref="CA180:CB181"/>
    <mergeCell ref="C186:S186"/>
    <mergeCell ref="BD180:BE180"/>
    <mergeCell ref="BF180:BJ180"/>
    <mergeCell ref="BK180:BL180"/>
    <mergeCell ref="BM180:BP180"/>
    <mergeCell ref="BQ180:BR180"/>
    <mergeCell ref="BS180:BT181"/>
    <mergeCell ref="BU180:BZ181"/>
    <mergeCell ref="C180:F182"/>
    <mergeCell ref="G180:L180"/>
    <mergeCell ref="M180:Z180"/>
    <mergeCell ref="AA180:AN180"/>
    <mergeCell ref="AO180:AW180"/>
    <mergeCell ref="G182:L182"/>
    <mergeCell ref="G181:L181"/>
    <mergeCell ref="M181:Z181"/>
    <mergeCell ref="C187:X187"/>
    <mergeCell ref="Z187:AA187"/>
    <mergeCell ref="C188:X188"/>
    <mergeCell ref="Z188:AA188"/>
    <mergeCell ref="R190:AC190"/>
    <mergeCell ref="AE190:AU190"/>
    <mergeCell ref="AW190:BQ190"/>
    <mergeCell ref="BT190:BU190"/>
    <mergeCell ref="R192:AC192"/>
    <mergeCell ref="AE192:AU192"/>
    <mergeCell ref="AW192:BQ192"/>
    <mergeCell ref="BT192:BU192"/>
  </mergeCells>
  <phoneticPr fontId="11"/>
  <conditionalFormatting sqref="M27:CC38">
    <cfRule type="expression" dxfId="130" priority="78">
      <formula>$CD27=2</formula>
    </cfRule>
  </conditionalFormatting>
  <conditionalFormatting sqref="M73:CC84">
    <cfRule type="expression" dxfId="129" priority="3">
      <formula>$CD73=2</formula>
    </cfRule>
  </conditionalFormatting>
  <conditionalFormatting sqref="M120:CC131">
    <cfRule type="expression" dxfId="128" priority="2">
      <formula>$CD120=2</formula>
    </cfRule>
  </conditionalFormatting>
  <conditionalFormatting sqref="M167:CC178">
    <cfRule type="expression" dxfId="127" priority="1">
      <formula>$CD167=2</formula>
    </cfRule>
  </conditionalFormatting>
  <conditionalFormatting sqref="AA39:AA42">
    <cfRule type="expression" dxfId="126" priority="43">
      <formula>$CD39=2</formula>
    </cfRule>
  </conditionalFormatting>
  <conditionalFormatting sqref="AA86:AA88">
    <cfRule type="expression" dxfId="125" priority="47">
      <formula>$CD86=2</formula>
    </cfRule>
  </conditionalFormatting>
  <conditionalFormatting sqref="AA133:AA135">
    <cfRule type="expression" dxfId="124" priority="42">
      <formula>$CD133=2</formula>
    </cfRule>
  </conditionalFormatting>
  <conditionalFormatting sqref="AA180:AA182">
    <cfRule type="expression" dxfId="123" priority="41">
      <formula>$CD180=2</formula>
    </cfRule>
  </conditionalFormatting>
  <conditionalFormatting sqref="AX26:BA38 BD26:BD38 AX72:BA84 BD72:BD84 AX119:BA131 BD119:BD131 AX166:BA178 BD166:BD178">
    <cfRule type="expression" dxfId="122" priority="79" stopIfTrue="1">
      <formula>#REF!</formula>
    </cfRule>
  </conditionalFormatting>
  <conditionalFormatting sqref="AX85:BD85">
    <cfRule type="expression" dxfId="121" priority="101" stopIfTrue="1">
      <formula>#REF!</formula>
    </cfRule>
  </conditionalFormatting>
  <conditionalFormatting sqref="AX132:BD132">
    <cfRule type="expression" dxfId="120" priority="98" stopIfTrue="1">
      <formula>#REF!</formula>
    </cfRule>
  </conditionalFormatting>
  <conditionalFormatting sqref="AX179:BD179">
    <cfRule type="expression" dxfId="119" priority="97" stopIfTrue="1">
      <formula>#REF!</formula>
    </cfRule>
  </conditionalFormatting>
  <conditionalFormatting sqref="BH26:BH39 BO26:BO39 BV26:BV39 AX39:BD39">
    <cfRule type="expression" dxfId="118" priority="339" stopIfTrue="1">
      <formula>#REF!</formula>
    </cfRule>
  </conditionalFormatting>
  <conditionalFormatting sqref="BH72:BH85">
    <cfRule type="expression" dxfId="117" priority="16" stopIfTrue="1">
      <formula>#REF!</formula>
    </cfRule>
  </conditionalFormatting>
  <conditionalFormatting sqref="BH119:BH132">
    <cfRule type="expression" dxfId="116" priority="9" stopIfTrue="1">
      <formula>#REF!</formula>
    </cfRule>
  </conditionalFormatting>
  <conditionalFormatting sqref="BH166:BH179">
    <cfRule type="expression" dxfId="115" priority="6" stopIfTrue="1">
      <formula>#REF!</formula>
    </cfRule>
  </conditionalFormatting>
  <conditionalFormatting sqref="BO72:BO85">
    <cfRule type="expression" dxfId="114" priority="28" stopIfTrue="1">
      <formula>#REF!</formula>
    </cfRule>
  </conditionalFormatting>
  <conditionalFormatting sqref="BO119:BO132">
    <cfRule type="expression" dxfId="113" priority="26" stopIfTrue="1">
      <formula>#REF!</formula>
    </cfRule>
  </conditionalFormatting>
  <conditionalFormatting sqref="BO166:BO179">
    <cfRule type="expression" dxfId="112" priority="24" stopIfTrue="1">
      <formula>#REF!</formula>
    </cfRule>
  </conditionalFormatting>
  <conditionalFormatting sqref="BV72:BV85">
    <cfRule type="expression" dxfId="111" priority="22" stopIfTrue="1">
      <formula>#REF!</formula>
    </cfRule>
  </conditionalFormatting>
  <conditionalFormatting sqref="BV119:BV132">
    <cfRule type="expression" dxfId="110" priority="20" stopIfTrue="1">
      <formula>#REF!</formula>
    </cfRule>
  </conditionalFormatting>
  <conditionalFormatting sqref="BV166:BV179">
    <cfRule type="expression" dxfId="109" priority="18" stopIfTrue="1">
      <formula>#REF!</formula>
    </cfRule>
  </conditionalFormatting>
  <dataValidations xWindow="1225" yWindow="336" count="13">
    <dataValidation type="list" allowBlank="1" showInputMessage="1" showErrorMessage="1" promptTitle="性別入力" prompt="▼マークをクリックして選択してください。" sqref="AX119:AY119 AX72:AY72 AX166:AY166" xr:uid="{00000000-0002-0000-0100-000000000000}">
      <formula1>性別</formula1>
    </dataValidation>
    <dataValidation type="list" allowBlank="1" showInputMessage="1" showErrorMessage="1" promptTitle="種目入力" prompt="▼マークをクリックして選択してください。" sqref="BH119 BH72 BH26 BH166" xr:uid="{00000000-0002-0000-0100-000006000000}">
      <formula1>種目１</formula1>
    </dataValidation>
    <dataValidation type="list" allowBlank="1" showInputMessage="1" showErrorMessage="1" promptTitle="種目入力" prompt="▼マークをクリックして選択してください。" sqref="BO73:BU84 BO120:BU131 BO27:BU38 BO167:BU178" xr:uid="{00000000-0002-0000-0100-000007000000}">
      <formula1>種目２</formula1>
    </dataValidation>
    <dataValidation allowBlank="1" showInputMessage="1" showErrorMessage="1" promptTitle="合計金額" prompt="人数を入力すると自動計算します。" sqref="BU133 BU40 BU86 BU180" xr:uid="{00000000-0002-0000-0100-000008000000}"/>
    <dataValidation allowBlank="1" showInputMessage="1" showErrorMessage="1" errorTitle="入力不可" error="このセルには入力できません。" promptTitle="登録番号入力" prompt="入力しないで下さい" sqref="G167:L178 G120:L131" xr:uid="{00000000-0002-0000-0100-00000A000000}"/>
    <dataValidation type="list" allowBlank="1" showInputMessage="1" showErrorMessage="1" promptTitle="種別選択" prompt="▼マークをクリックして選択してください。" sqref="D21:D22" xr:uid="{00000000-0002-0000-0100-000009000000}">
      <formula1>○印</formula1>
    </dataValidation>
    <dataValidation type="list" allowBlank="1" showInputMessage="1" showErrorMessage="1" sqref="BD27:BG38 BD120:BG131 BD73:BG84 BD167:BG178" xr:uid="{DE879042-3CF0-488B-A09B-F9F43E3236CD}">
      <formula1>種別</formula1>
    </dataValidation>
    <dataValidation allowBlank="1" showInputMessage="1" showErrorMessage="1" promptTitle="登録番号入力" prompt="入力しないでください" sqref="G27:L38 G73:L84" xr:uid="{C16AF704-8DCB-46E3-B3E6-77DF68680A50}"/>
    <dataValidation allowBlank="1" showInputMessage="1" showErrorMessage="1" promptTitle="フリガナ入力" prompt="名前を入力すると、フリガナが表示されます。_x000a_正しく表示しない場合は、直接入力して正しいフリガナにしてください。" sqref="AA167:AN178 AA73:AN84 AA120:AN131 AA180:AA182 AA133:AA135 AA86:AA88 AA27:AA42 AB27:AN38" xr:uid="{77153216-A6EC-4B33-9CC4-6C5FAE608F71}"/>
    <dataValidation allowBlank="1" showInputMessage="1" showErrorMessage="1" promptTitle="学年・年齢入力" prompt="小・中・高生は　学年を入力_x000a_一般は　年齢を入力" sqref="BB73:BC84 BB120:BC131 BB27:BC38 BB167:BC178" xr:uid="{B6615032-FB9D-4410-AA64-A9A2FFA6789A}"/>
    <dataValidation type="list" allowBlank="1" showInputMessage="1" showErrorMessage="1" promptTitle="種目入力" prompt="▼マークをクリックして選択してください。_x000a_一般　3000　砲丸投_x000a_高校　なし_x000a_中学　200　走高跳　砲丸投_x000a_小学　100　走幅跳　80mH" sqref="BH73:BN84 BH27:BN38 BH120:BN131 BH167:BN178" xr:uid="{599E1BB6-D1CB-4379-8D71-CC5515375E70}">
      <formula1>種目１</formula1>
    </dataValidation>
    <dataValidation type="list" allowBlank="1" showInputMessage="1" showErrorMessage="1" promptTitle="性別入力" prompt="▼マークをクリックして選択してください。_x000a_隣のセルへの移動は、_x000a_「Tab」キーを_x000a_使ってください。" sqref="AX73:BA84 AX120:BA131 AX167:BA178 AX27:BA38" xr:uid="{66B309C5-E0C5-4677-85E4-33288ABBBCF9}">
      <formula1>性別</formula1>
    </dataValidation>
    <dataValidation type="list" allowBlank="1" showInputMessage="1" showErrorMessage="1" promptTitle="○×入力" prompt="▼マークをクリックして選択してください。_x000a_一般の部は入力の必要はありません。" sqref="BV27:CB38 BV73:CB84 BV120:CB131 BV167:CB178" xr:uid="{96EB2952-30CD-4511-B7AD-4026B5752EDD}">
      <formula1>○×入力</formula1>
    </dataValidation>
  </dataValidations>
  <printOptions horizontalCentered="1"/>
  <pageMargins left="0.59" right="0.16" top="0.59" bottom="0.9" header="0.16" footer="0.51"/>
  <pageSetup paperSize="9" scale="91" orientation="portrait" r:id="rId1"/>
  <headerFooter alignWithMargins="0"/>
  <ignoredErrors>
    <ignoredError sqref="CD49:CD58 CD41:CD42 CD39 CD43:CD45"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1:AG180"/>
  <sheetViews>
    <sheetView showGridLines="0" zoomScaleNormal="100" workbookViewId="0">
      <selection activeCell="H20" sqref="H20:M20"/>
    </sheetView>
  </sheetViews>
  <sheetFormatPr defaultRowHeight="11.25"/>
  <cols>
    <col min="1" max="1" width="2.3984375" customWidth="1"/>
    <col min="2" max="2" width="1.09765625" customWidth="1"/>
    <col min="3" max="3" width="2.3984375" customWidth="1"/>
    <col min="4" max="4" width="2.69921875" customWidth="1"/>
    <col min="5" max="16" width="2.3984375" customWidth="1"/>
    <col min="17" max="18" width="1.09765625" customWidth="1"/>
    <col min="19" max="19" width="2.3984375" customWidth="1"/>
    <col min="20" max="20" width="2.69921875" customWidth="1"/>
    <col min="21" max="32" width="2.3984375" customWidth="1"/>
    <col min="33" max="33" width="1.09765625" customWidth="1"/>
    <col min="34" max="78" width="2.3984375" customWidth="1"/>
  </cols>
  <sheetData>
    <row r="11" spans="3:10">
      <c r="I11" s="39"/>
      <c r="J11" s="39"/>
    </row>
    <row r="14" spans="3:10" ht="11.25" customHeight="1">
      <c r="C14" s="375" t="s">
        <v>211</v>
      </c>
      <c r="D14" s="375"/>
      <c r="E14" s="375"/>
      <c r="F14" s="375"/>
      <c r="G14" s="375"/>
    </row>
    <row r="15" spans="3:10" ht="11.25" customHeight="1">
      <c r="C15" s="375"/>
      <c r="D15" s="375"/>
      <c r="E15" s="375"/>
      <c r="F15" s="375"/>
      <c r="G15" s="375"/>
    </row>
    <row r="16" spans="3:10" ht="11.25" customHeight="1">
      <c r="C16" s="375"/>
      <c r="D16" s="375"/>
      <c r="E16" s="375"/>
      <c r="F16" s="375"/>
      <c r="G16" s="375"/>
    </row>
    <row r="17" spans="1:33" ht="18.75">
      <c r="C17" s="375"/>
      <c r="D17" s="375"/>
      <c r="E17" s="375"/>
      <c r="F17" s="375"/>
      <c r="G17" s="375"/>
      <c r="H17" s="376" t="str">
        <f>CONCATENATE(リスト!C2,リスト!D2,リスト!E2,リスト!F4)</f>
        <v>第５０回広島県民スポーツ大会　陸上競技リレー申込書</v>
      </c>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1"/>
    </row>
    <row r="18" spans="1:33" ht="12" thickBo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row>
    <row r="19" spans="1:33" ht="15.4" customHeight="1">
      <c r="A19" s="16"/>
      <c r="B19" s="20"/>
      <c r="C19" s="21"/>
      <c r="D19" s="21"/>
      <c r="E19" s="21"/>
      <c r="F19" s="21"/>
      <c r="G19" s="21"/>
      <c r="H19" s="21"/>
      <c r="I19" s="21"/>
      <c r="J19" s="21"/>
      <c r="K19" s="21"/>
      <c r="L19" s="21"/>
      <c r="M19" s="21"/>
      <c r="N19" s="21"/>
      <c r="O19" s="21"/>
      <c r="P19" s="178" t="str">
        <f>IF(O20="女",2,"")</f>
        <v/>
      </c>
      <c r="Q19" s="15"/>
      <c r="R19" s="20"/>
      <c r="S19" s="21"/>
      <c r="T19" s="21"/>
      <c r="U19" s="21"/>
      <c r="V19" s="21"/>
      <c r="W19" s="21"/>
      <c r="X19" s="21"/>
      <c r="Y19" s="21"/>
      <c r="Z19" s="21"/>
      <c r="AA19" s="21"/>
      <c r="AB19" s="21"/>
      <c r="AC19" s="21"/>
      <c r="AD19" s="21"/>
      <c r="AE19" s="21"/>
      <c r="AF19" s="178" t="str">
        <f>IF(AE20="女",2,"")</f>
        <v/>
      </c>
      <c r="AG19" s="15"/>
    </row>
    <row r="20" spans="1:33" ht="19.899999999999999" customHeight="1">
      <c r="A20" s="16"/>
      <c r="B20" s="22"/>
      <c r="D20" s="367" t="s">
        <v>188</v>
      </c>
      <c r="E20" s="367"/>
      <c r="F20" s="367"/>
      <c r="G20" s="367"/>
      <c r="H20" s="365"/>
      <c r="I20" s="366"/>
      <c r="J20" s="366"/>
      <c r="K20" s="366"/>
      <c r="L20" s="366"/>
      <c r="M20" s="366"/>
      <c r="N20" s="19" t="s">
        <v>31</v>
      </c>
      <c r="O20" s="370"/>
      <c r="P20" s="370"/>
      <c r="Q20" s="16"/>
      <c r="R20" s="22"/>
      <c r="T20" s="367" t="s">
        <v>188</v>
      </c>
      <c r="U20" s="367"/>
      <c r="V20" s="367"/>
      <c r="W20" s="367"/>
      <c r="X20" s="365"/>
      <c r="Y20" s="366"/>
      <c r="Z20" s="366"/>
      <c r="AA20" s="366"/>
      <c r="AB20" s="366"/>
      <c r="AC20" s="366"/>
      <c r="AD20" s="19" t="s">
        <v>31</v>
      </c>
      <c r="AE20" s="370"/>
      <c r="AF20" s="370"/>
      <c r="AG20" s="16"/>
    </row>
    <row r="21" spans="1:33" ht="19.899999999999999" customHeight="1">
      <c r="A21" s="16"/>
      <c r="B21" s="22"/>
      <c r="D21" s="367" t="s">
        <v>189</v>
      </c>
      <c r="E21" s="367"/>
      <c r="F21" s="367"/>
      <c r="G21" s="367"/>
      <c r="H21" s="378">
        <f>IF('陸上２（参加者名簿）'!$BO$22="","",'陸上２（参加者名簿）'!$BO$22)</f>
        <v>1000</v>
      </c>
      <c r="I21" s="378"/>
      <c r="J21" s="378"/>
      <c r="K21" s="378"/>
      <c r="L21" s="378"/>
      <c r="M21" s="378"/>
      <c r="N21" s="19"/>
      <c r="O21" s="377" t="s">
        <v>196</v>
      </c>
      <c r="P21" s="352"/>
      <c r="Q21" s="16"/>
      <c r="R21" s="22"/>
      <c r="T21" s="367" t="s">
        <v>189</v>
      </c>
      <c r="U21" s="367"/>
      <c r="V21" s="367"/>
      <c r="W21" s="367"/>
      <c r="X21" s="378">
        <f>IF('陸上２（参加者名簿）'!$BO$22="","",'陸上２（参加者名簿）'!$BO$22)</f>
        <v>1000</v>
      </c>
      <c r="Y21" s="378"/>
      <c r="Z21" s="378"/>
      <c r="AA21" s="378"/>
      <c r="AB21" s="378"/>
      <c r="AC21" s="378"/>
      <c r="AD21" s="19"/>
      <c r="AE21" s="377" t="s">
        <v>196</v>
      </c>
      <c r="AF21" s="352"/>
      <c r="AG21" s="16"/>
    </row>
    <row r="22" spans="1:33" ht="19.899999999999999" customHeight="1">
      <c r="A22" s="16"/>
      <c r="B22" s="22"/>
      <c r="D22" s="367" t="s">
        <v>93</v>
      </c>
      <c r="E22" s="367"/>
      <c r="F22" s="367"/>
      <c r="G22" s="367"/>
      <c r="H22" s="371" t="str">
        <f>IF('陸上２（参加者名簿）'!$P$17="","",'陸上２（参加者名簿）'!$P$17)</f>
        <v/>
      </c>
      <c r="I22" s="371"/>
      <c r="J22" s="371"/>
      <c r="K22" s="371"/>
      <c r="L22" s="371"/>
      <c r="M22" s="371"/>
      <c r="N22" s="371"/>
      <c r="O22" s="374"/>
      <c r="P22" s="374"/>
      <c r="Q22" s="16"/>
      <c r="R22" s="22"/>
      <c r="T22" s="367" t="s">
        <v>93</v>
      </c>
      <c r="U22" s="367"/>
      <c r="V22" s="367"/>
      <c r="W22" s="367"/>
      <c r="X22" s="371" t="str">
        <f>IF('陸上２（参加者名簿）'!$P$17="","",'陸上２（参加者名簿）'!$P$17)</f>
        <v/>
      </c>
      <c r="Y22" s="371"/>
      <c r="Z22" s="371"/>
      <c r="AA22" s="371"/>
      <c r="AB22" s="371"/>
      <c r="AC22" s="371"/>
      <c r="AD22" s="371"/>
      <c r="AE22" s="374"/>
      <c r="AF22" s="374"/>
      <c r="AG22" s="16"/>
    </row>
    <row r="23" spans="1:33" ht="19.899999999999999" customHeight="1">
      <c r="A23" s="16"/>
      <c r="B23" s="22"/>
      <c r="D23" s="367" t="s">
        <v>58</v>
      </c>
      <c r="E23" s="367"/>
      <c r="F23" s="367"/>
      <c r="G23" s="367"/>
      <c r="H23" s="371" t="str">
        <f>IF('陸上２（参加者名簿）'!$AN$17="","",'陸上２（参加者名簿）'!$AN$17)</f>
        <v/>
      </c>
      <c r="I23" s="371"/>
      <c r="J23" s="371"/>
      <c r="K23" s="371"/>
      <c r="L23" s="371"/>
      <c r="M23" s="371"/>
      <c r="Q23" s="16"/>
      <c r="R23" s="22"/>
      <c r="T23" s="367" t="s">
        <v>58</v>
      </c>
      <c r="U23" s="367"/>
      <c r="V23" s="367"/>
      <c r="W23" s="367"/>
      <c r="X23" s="371" t="str">
        <f>IF('陸上２（参加者名簿）'!$AN$17="","",'陸上２（参加者名簿）'!$AN$17)</f>
        <v/>
      </c>
      <c r="Y23" s="371"/>
      <c r="Z23" s="371"/>
      <c r="AA23" s="371"/>
      <c r="AB23" s="371"/>
      <c r="AC23" s="371"/>
      <c r="AG23" s="16"/>
    </row>
    <row r="24" spans="1:33" ht="19.899999999999999" customHeight="1">
      <c r="A24" s="16"/>
      <c r="B24" s="22"/>
      <c r="D24" s="367" t="s">
        <v>59</v>
      </c>
      <c r="E24" s="367"/>
      <c r="F24" s="367"/>
      <c r="G24" s="367"/>
      <c r="H24" s="379"/>
      <c r="I24" s="379"/>
      <c r="J24" s="379"/>
      <c r="K24" s="379"/>
      <c r="L24" s="379"/>
      <c r="M24" s="379"/>
      <c r="Q24" s="16"/>
      <c r="R24" s="22"/>
      <c r="T24" s="367" t="s">
        <v>59</v>
      </c>
      <c r="U24" s="367"/>
      <c r="V24" s="367"/>
      <c r="W24" s="367"/>
      <c r="X24" s="379"/>
      <c r="Y24" s="379"/>
      <c r="Z24" s="379"/>
      <c r="AA24" s="379"/>
      <c r="AB24" s="379"/>
      <c r="AC24" s="379"/>
      <c r="AG24" s="16"/>
    </row>
    <row r="25" spans="1:33">
      <c r="A25" s="16"/>
      <c r="B25" s="22"/>
      <c r="Q25" s="16"/>
      <c r="R25" s="22"/>
      <c r="AG25" s="16"/>
    </row>
    <row r="26" spans="1:33" ht="12" customHeight="1">
      <c r="A26" s="16"/>
      <c r="B26" s="22"/>
      <c r="C26" s="369" t="s">
        <v>88</v>
      </c>
      <c r="D26" s="382" t="s">
        <v>120</v>
      </c>
      <c r="E26" s="383"/>
      <c r="F26" s="383"/>
      <c r="G26" s="384" t="s">
        <v>64</v>
      </c>
      <c r="H26" s="385"/>
      <c r="I26" s="385"/>
      <c r="J26" s="385"/>
      <c r="K26" s="385"/>
      <c r="L26" s="385"/>
      <c r="M26" s="386"/>
      <c r="N26" s="380" t="s">
        <v>63</v>
      </c>
      <c r="O26" s="381"/>
      <c r="Q26" s="16"/>
      <c r="R26" s="22"/>
      <c r="S26" s="369" t="s">
        <v>88</v>
      </c>
      <c r="T26" s="382" t="s">
        <v>120</v>
      </c>
      <c r="U26" s="383"/>
      <c r="V26" s="383"/>
      <c r="W26" s="384" t="s">
        <v>64</v>
      </c>
      <c r="X26" s="385"/>
      <c r="Y26" s="385"/>
      <c r="Z26" s="385"/>
      <c r="AA26" s="385"/>
      <c r="AB26" s="385"/>
      <c r="AC26" s="386"/>
      <c r="AD26" s="380" t="s">
        <v>63</v>
      </c>
      <c r="AE26" s="381"/>
      <c r="AG26" s="16"/>
    </row>
    <row r="27" spans="1:33" ht="18" customHeight="1">
      <c r="A27" s="16"/>
      <c r="B27" s="22"/>
      <c r="C27" s="369"/>
      <c r="D27" s="383"/>
      <c r="E27" s="383"/>
      <c r="F27" s="383"/>
      <c r="G27" s="387" t="s">
        <v>62</v>
      </c>
      <c r="H27" s="388"/>
      <c r="I27" s="388"/>
      <c r="J27" s="388"/>
      <c r="K27" s="388"/>
      <c r="L27" s="388"/>
      <c r="M27" s="389"/>
      <c r="N27" s="381"/>
      <c r="O27" s="381"/>
      <c r="Q27" s="16"/>
      <c r="R27" s="22"/>
      <c r="S27" s="369"/>
      <c r="T27" s="383"/>
      <c r="U27" s="383"/>
      <c r="V27" s="383"/>
      <c r="W27" s="387" t="s">
        <v>62</v>
      </c>
      <c r="X27" s="388"/>
      <c r="Y27" s="388"/>
      <c r="Z27" s="388"/>
      <c r="AA27" s="388"/>
      <c r="AB27" s="388"/>
      <c r="AC27" s="389"/>
      <c r="AD27" s="381"/>
      <c r="AE27" s="381"/>
      <c r="AG27" s="16"/>
    </row>
    <row r="28" spans="1:33" ht="13.15" customHeight="1">
      <c r="A28" s="16"/>
      <c r="B28" s="22"/>
      <c r="C28" s="364"/>
      <c r="D28" s="354"/>
      <c r="E28" s="355"/>
      <c r="F28" s="372"/>
      <c r="G28" s="358" t="str">
        <f>IF(ISNA(VLOOKUP(C28,リスト!$J$7:$W$54,4,FALSE)),"",VLOOKUP(C28,リスト!$J$7:$W$54,4,FALSE))</f>
        <v/>
      </c>
      <c r="H28" s="359"/>
      <c r="I28" s="359"/>
      <c r="J28" s="359"/>
      <c r="K28" s="359"/>
      <c r="L28" s="359"/>
      <c r="M28" s="360"/>
      <c r="N28" s="350" t="str">
        <f>IF(ISNA(VLOOKUP(C28,リスト!$J$7:$W$54,6,FALSE)),"",VLOOKUP(C28,リスト!$J$7:$W$54,6,FALSE))</f>
        <v/>
      </c>
      <c r="O28" s="350"/>
      <c r="Q28" s="16"/>
      <c r="R28" s="22"/>
      <c r="S28" s="364"/>
      <c r="T28" s="354"/>
      <c r="U28" s="355"/>
      <c r="V28" s="372"/>
      <c r="W28" s="358" t="str">
        <f>IF(ISNA(VLOOKUP(S28,リスト!$J$7:$W$54,4,FALSE)),"",VLOOKUP(S28,リスト!$J$7:$W$54,4,FALSE))</f>
        <v/>
      </c>
      <c r="X28" s="359"/>
      <c r="Y28" s="359"/>
      <c r="Z28" s="359"/>
      <c r="AA28" s="359"/>
      <c r="AB28" s="359"/>
      <c r="AC28" s="360"/>
      <c r="AD28" s="350" t="str">
        <f>IF(ISNA(VLOOKUP(S28,リスト!$J$7:$W$54,6,FALSE)),"",VLOOKUP(S28,リスト!$J$7:$W$54,6,FALSE))</f>
        <v/>
      </c>
      <c r="AE28" s="350"/>
      <c r="AG28" s="16"/>
    </row>
    <row r="29" spans="1:33" ht="19.899999999999999" customHeight="1">
      <c r="A29" s="16"/>
      <c r="B29" s="22"/>
      <c r="C29" s="364"/>
      <c r="D29" s="356"/>
      <c r="E29" s="357"/>
      <c r="F29" s="373"/>
      <c r="G29" s="361" t="str">
        <f>IF(ISNA(VLOOKUP(C28,リスト!$J$7:$W$54,3,FALSE)),"",VLOOKUP(C28,リスト!$J$7:$W$54,3,FALSE))</f>
        <v/>
      </c>
      <c r="H29" s="362"/>
      <c r="I29" s="362"/>
      <c r="J29" s="362"/>
      <c r="K29" s="362"/>
      <c r="L29" s="362"/>
      <c r="M29" s="363"/>
      <c r="N29" s="350"/>
      <c r="O29" s="350"/>
      <c r="Q29" s="16"/>
      <c r="R29" s="22"/>
      <c r="S29" s="364"/>
      <c r="T29" s="356"/>
      <c r="U29" s="357"/>
      <c r="V29" s="373"/>
      <c r="W29" s="361" t="str">
        <f>IF(ISNA(VLOOKUP(S28,リスト!$J$7:$W$54,3,FALSE)),"",VLOOKUP(S28,リスト!$J$7:$W$54,3,FALSE))</f>
        <v/>
      </c>
      <c r="X29" s="362"/>
      <c r="Y29" s="362"/>
      <c r="Z29" s="362"/>
      <c r="AA29" s="362"/>
      <c r="AB29" s="362"/>
      <c r="AC29" s="363"/>
      <c r="AD29" s="350"/>
      <c r="AE29" s="350"/>
      <c r="AG29" s="16"/>
    </row>
    <row r="30" spans="1:33" ht="13.15" customHeight="1">
      <c r="A30" s="16"/>
      <c r="B30" s="22"/>
      <c r="C30" s="364"/>
      <c r="D30" s="354"/>
      <c r="E30" s="355"/>
      <c r="F30" s="355"/>
      <c r="G30" s="358" t="str">
        <f>IF(ISNA(VLOOKUP(C30,リスト!$J$7:$W$54,4,FALSE)),"",VLOOKUP(C30,リスト!$J$7:$W$54,4,FALSE))</f>
        <v/>
      </c>
      <c r="H30" s="359"/>
      <c r="I30" s="359"/>
      <c r="J30" s="359"/>
      <c r="K30" s="359"/>
      <c r="L30" s="359"/>
      <c r="M30" s="360"/>
      <c r="N30" s="350" t="str">
        <f>IF(ISNA(VLOOKUP(C30,リスト!$J$7:$W$54,6,FALSE)),"",VLOOKUP(C30,リスト!$J$7:$W$54,6,FALSE))</f>
        <v/>
      </c>
      <c r="O30" s="350"/>
      <c r="Q30" s="16"/>
      <c r="R30" s="22"/>
      <c r="S30" s="364"/>
      <c r="T30" s="354"/>
      <c r="U30" s="355"/>
      <c r="V30" s="355"/>
      <c r="W30" s="358" t="str">
        <f>IF(ISNA(VLOOKUP(S30,リスト!$J$7:$W$54,4,FALSE)),"",VLOOKUP(S30,リスト!$J$7:$W$54,4,FALSE))</f>
        <v/>
      </c>
      <c r="X30" s="359"/>
      <c r="Y30" s="359"/>
      <c r="Z30" s="359"/>
      <c r="AA30" s="359"/>
      <c r="AB30" s="359"/>
      <c r="AC30" s="360"/>
      <c r="AD30" s="350" t="str">
        <f>IF(ISNA(VLOOKUP(S30,リスト!$J$7:$W$54,6,FALSE)),"",VLOOKUP(S30,リスト!$J$7:$W$54,6,FALSE))</f>
        <v/>
      </c>
      <c r="AE30" s="350"/>
      <c r="AG30" s="16"/>
    </row>
    <row r="31" spans="1:33" ht="19.899999999999999" customHeight="1">
      <c r="A31" s="16"/>
      <c r="B31" s="22"/>
      <c r="C31" s="364"/>
      <c r="D31" s="356"/>
      <c r="E31" s="357"/>
      <c r="F31" s="357"/>
      <c r="G31" s="361" t="str">
        <f>IF(ISNA(VLOOKUP(C30,リスト!$J$7:$W$54,3,FALSE)),"",VLOOKUP(C30,リスト!$J$7:$W$54,3,FALSE))</f>
        <v/>
      </c>
      <c r="H31" s="362"/>
      <c r="I31" s="362"/>
      <c r="J31" s="362"/>
      <c r="K31" s="362"/>
      <c r="L31" s="362"/>
      <c r="M31" s="363"/>
      <c r="N31" s="350"/>
      <c r="O31" s="350"/>
      <c r="Q31" s="16"/>
      <c r="R31" s="22"/>
      <c r="S31" s="364"/>
      <c r="T31" s="356"/>
      <c r="U31" s="357"/>
      <c r="V31" s="357"/>
      <c r="W31" s="361" t="str">
        <f>IF(ISNA(VLOOKUP(S30,リスト!$J$7:$W$54,3,FALSE)),"",VLOOKUP(S30,リスト!$J$7:$W$54,3,FALSE))</f>
        <v/>
      </c>
      <c r="X31" s="362"/>
      <c r="Y31" s="362"/>
      <c r="Z31" s="362"/>
      <c r="AA31" s="362"/>
      <c r="AB31" s="362"/>
      <c r="AC31" s="363"/>
      <c r="AD31" s="350"/>
      <c r="AE31" s="350"/>
      <c r="AG31" s="16"/>
    </row>
    <row r="32" spans="1:33" ht="13.15" customHeight="1">
      <c r="A32" s="16"/>
      <c r="B32" s="22"/>
      <c r="C32" s="364"/>
      <c r="D32" s="354"/>
      <c r="E32" s="355"/>
      <c r="F32" s="355"/>
      <c r="G32" s="358" t="str">
        <f>IF(ISNA(VLOOKUP(C32,リスト!$J$7:$W$54,4,FALSE)),"",VLOOKUP(C32,リスト!$J$7:$W$54,4,FALSE))</f>
        <v/>
      </c>
      <c r="H32" s="359"/>
      <c r="I32" s="359"/>
      <c r="J32" s="359"/>
      <c r="K32" s="359"/>
      <c r="L32" s="359"/>
      <c r="M32" s="360"/>
      <c r="N32" s="350" t="str">
        <f>IF(ISNA(VLOOKUP(C32,リスト!$J$7:$W$54,6,FALSE)),"",VLOOKUP(C32,リスト!$J$7:$W$54,6,FALSE))</f>
        <v/>
      </c>
      <c r="O32" s="350"/>
      <c r="Q32" s="16"/>
      <c r="R32" s="22"/>
      <c r="S32" s="364"/>
      <c r="T32" s="354"/>
      <c r="U32" s="355"/>
      <c r="V32" s="355"/>
      <c r="W32" s="358" t="str">
        <f>IF(ISNA(VLOOKUP(S32,リスト!$J$7:$W$54,4,FALSE)),"",VLOOKUP(S32,リスト!$J$7:$W$54,4,FALSE))</f>
        <v/>
      </c>
      <c r="X32" s="359"/>
      <c r="Y32" s="359"/>
      <c r="Z32" s="359"/>
      <c r="AA32" s="359"/>
      <c r="AB32" s="359"/>
      <c r="AC32" s="360"/>
      <c r="AD32" s="350" t="str">
        <f>IF(ISNA(VLOOKUP(S32,リスト!$J$7:$W$54,6,FALSE)),"",VLOOKUP(S32,リスト!$J$7:$W$54,6,FALSE))</f>
        <v/>
      </c>
      <c r="AE32" s="350"/>
      <c r="AG32" s="16"/>
    </row>
    <row r="33" spans="1:33" ht="19.899999999999999" customHeight="1">
      <c r="A33" s="16"/>
      <c r="B33" s="22"/>
      <c r="C33" s="364"/>
      <c r="D33" s="356"/>
      <c r="E33" s="357"/>
      <c r="F33" s="357"/>
      <c r="G33" s="361" t="str">
        <f>IF(ISNA(VLOOKUP(C32,リスト!$J$7:$W$54,3,FALSE)),"",VLOOKUP(C32,リスト!$J$7:$W$54,3,FALSE))</f>
        <v/>
      </c>
      <c r="H33" s="362"/>
      <c r="I33" s="362"/>
      <c r="J33" s="362"/>
      <c r="K33" s="362"/>
      <c r="L33" s="362"/>
      <c r="M33" s="363"/>
      <c r="N33" s="350"/>
      <c r="O33" s="350"/>
      <c r="Q33" s="16"/>
      <c r="R33" s="22"/>
      <c r="S33" s="364"/>
      <c r="T33" s="356"/>
      <c r="U33" s="357"/>
      <c r="V33" s="357"/>
      <c r="W33" s="361" t="str">
        <f>IF(ISNA(VLOOKUP(S32,リスト!$J$7:$W$54,3,FALSE)),"",VLOOKUP(S32,リスト!$J$7:$W$54,3,FALSE))</f>
        <v/>
      </c>
      <c r="X33" s="362"/>
      <c r="Y33" s="362"/>
      <c r="Z33" s="362"/>
      <c r="AA33" s="362"/>
      <c r="AB33" s="362"/>
      <c r="AC33" s="363"/>
      <c r="AD33" s="350"/>
      <c r="AE33" s="350"/>
      <c r="AG33" s="16"/>
    </row>
    <row r="34" spans="1:33" ht="13.15" customHeight="1">
      <c r="A34" s="16"/>
      <c r="B34" s="22"/>
      <c r="C34" s="364"/>
      <c r="D34" s="354"/>
      <c r="E34" s="355"/>
      <c r="F34" s="355"/>
      <c r="G34" s="358" t="str">
        <f>IF(ISNA(VLOOKUP(C34,リスト!$J$7:$W$54,4,FALSE)),"",VLOOKUP(C34,リスト!$J$7:$W$54,4,FALSE))</f>
        <v/>
      </c>
      <c r="H34" s="359"/>
      <c r="I34" s="359"/>
      <c r="J34" s="359"/>
      <c r="K34" s="359"/>
      <c r="L34" s="359"/>
      <c r="M34" s="360"/>
      <c r="N34" s="350" t="str">
        <f>IF(ISNA(VLOOKUP(C34,リスト!$J$7:$W$54,6,FALSE)),"",VLOOKUP(C34,リスト!$J$7:$W$54,6,FALSE))</f>
        <v/>
      </c>
      <c r="O34" s="350"/>
      <c r="Q34" s="16"/>
      <c r="R34" s="22"/>
      <c r="S34" s="364"/>
      <c r="T34" s="354"/>
      <c r="U34" s="355"/>
      <c r="V34" s="355"/>
      <c r="W34" s="358" t="str">
        <f>IF(ISNA(VLOOKUP(S34,リスト!$J$7:$W$54,4,FALSE)),"",VLOOKUP(S34,リスト!$J$7:$W$54,4,FALSE))</f>
        <v/>
      </c>
      <c r="X34" s="359"/>
      <c r="Y34" s="359"/>
      <c r="Z34" s="359"/>
      <c r="AA34" s="359"/>
      <c r="AB34" s="359"/>
      <c r="AC34" s="360"/>
      <c r="AD34" s="350" t="str">
        <f>IF(ISNA(VLOOKUP(S34,リスト!$J$7:$W$54,6,FALSE)),"",VLOOKUP(S34,リスト!$J$7:$W$54,6,FALSE))</f>
        <v/>
      </c>
      <c r="AE34" s="350"/>
      <c r="AG34" s="16"/>
    </row>
    <row r="35" spans="1:33" ht="19.899999999999999" customHeight="1">
      <c r="A35" s="16"/>
      <c r="B35" s="22"/>
      <c r="C35" s="364"/>
      <c r="D35" s="356"/>
      <c r="E35" s="357"/>
      <c r="F35" s="357"/>
      <c r="G35" s="361" t="str">
        <f>IF(ISNA(VLOOKUP(C34,リスト!$J$7:$W$54,3,FALSE)),"",VLOOKUP(C34,リスト!$J$7:$W$54,3,FALSE))</f>
        <v/>
      </c>
      <c r="H35" s="362"/>
      <c r="I35" s="362"/>
      <c r="J35" s="362"/>
      <c r="K35" s="362"/>
      <c r="L35" s="362"/>
      <c r="M35" s="363"/>
      <c r="N35" s="350"/>
      <c r="O35" s="350"/>
      <c r="Q35" s="16"/>
      <c r="R35" s="22"/>
      <c r="S35" s="364"/>
      <c r="T35" s="356"/>
      <c r="U35" s="357"/>
      <c r="V35" s="357"/>
      <c r="W35" s="361" t="str">
        <f>IF(ISNA(VLOOKUP(S34,リスト!$J$7:$W$54,3,FALSE)),"",VLOOKUP(S34,リスト!$J$7:$W$54,3,FALSE))</f>
        <v/>
      </c>
      <c r="X35" s="362"/>
      <c r="Y35" s="362"/>
      <c r="Z35" s="362"/>
      <c r="AA35" s="362"/>
      <c r="AB35" s="362"/>
      <c r="AC35" s="363"/>
      <c r="AD35" s="350"/>
      <c r="AE35" s="350"/>
      <c r="AG35" s="16"/>
    </row>
    <row r="36" spans="1:33" ht="13.15" customHeight="1">
      <c r="A36" s="16"/>
      <c r="B36" s="22"/>
      <c r="C36" s="364"/>
      <c r="D36" s="354"/>
      <c r="E36" s="355"/>
      <c r="F36" s="355"/>
      <c r="G36" s="358" t="str">
        <f>IF(ISNA(VLOOKUP(C36,リスト!$J$7:$W$54,4,FALSE)),"",VLOOKUP(C36,リスト!$J$7:$W$54,4,FALSE))</f>
        <v/>
      </c>
      <c r="H36" s="359"/>
      <c r="I36" s="359"/>
      <c r="J36" s="359"/>
      <c r="K36" s="359"/>
      <c r="L36" s="359"/>
      <c r="M36" s="360"/>
      <c r="N36" s="350" t="str">
        <f>IF(ISNA(VLOOKUP(C36,リスト!$J$7:$W$54,6,FALSE)),"",VLOOKUP(C36,リスト!$J$7:$W$54,6,FALSE))</f>
        <v/>
      </c>
      <c r="O36" s="350"/>
      <c r="Q36" s="16"/>
      <c r="R36" s="22"/>
      <c r="S36" s="364"/>
      <c r="T36" s="354"/>
      <c r="U36" s="355"/>
      <c r="V36" s="355"/>
      <c r="W36" s="358" t="str">
        <f>IF(ISNA(VLOOKUP(S36,リスト!$J$7:$W$54,4,FALSE)),"",VLOOKUP(S36,リスト!$J$7:$W$54,4,FALSE))</f>
        <v/>
      </c>
      <c r="X36" s="359"/>
      <c r="Y36" s="359"/>
      <c r="Z36" s="359"/>
      <c r="AA36" s="359"/>
      <c r="AB36" s="359"/>
      <c r="AC36" s="360"/>
      <c r="AD36" s="350" t="str">
        <f>IF(ISNA(VLOOKUP(S36,リスト!$J$7:$W$54,6,FALSE)),"",VLOOKUP(S36,リスト!$J$7:$W$54,6,FALSE))</f>
        <v/>
      </c>
      <c r="AE36" s="350"/>
      <c r="AG36" s="16"/>
    </row>
    <row r="37" spans="1:33" ht="19.899999999999999" customHeight="1">
      <c r="A37" s="16"/>
      <c r="B37" s="22"/>
      <c r="C37" s="364"/>
      <c r="D37" s="356"/>
      <c r="E37" s="357"/>
      <c r="F37" s="357"/>
      <c r="G37" s="361" t="str">
        <f>IF(ISNA(VLOOKUP(C36,リスト!$J$7:$W$54,3,FALSE)),"",VLOOKUP(C36,リスト!$J$7:$W$54,3,FALSE))</f>
        <v/>
      </c>
      <c r="H37" s="362"/>
      <c r="I37" s="362"/>
      <c r="J37" s="362"/>
      <c r="K37" s="362"/>
      <c r="L37" s="362"/>
      <c r="M37" s="363"/>
      <c r="N37" s="350"/>
      <c r="O37" s="350"/>
      <c r="Q37" s="16"/>
      <c r="R37" s="22"/>
      <c r="S37" s="364"/>
      <c r="T37" s="356"/>
      <c r="U37" s="357"/>
      <c r="V37" s="357"/>
      <c r="W37" s="361" t="str">
        <f>IF(ISNA(VLOOKUP(S36,リスト!$J$7:$W$54,3,FALSE)),"",VLOOKUP(S36,リスト!$J$7:$W$54,3,FALSE))</f>
        <v/>
      </c>
      <c r="X37" s="362"/>
      <c r="Y37" s="362"/>
      <c r="Z37" s="362"/>
      <c r="AA37" s="362"/>
      <c r="AB37" s="362"/>
      <c r="AC37" s="363"/>
      <c r="AD37" s="350"/>
      <c r="AE37" s="350"/>
      <c r="AG37" s="16"/>
    </row>
    <row r="38" spans="1:33" ht="13.15" customHeight="1">
      <c r="A38" s="16"/>
      <c r="B38" s="22"/>
      <c r="C38" s="364"/>
      <c r="D38" s="354"/>
      <c r="E38" s="355"/>
      <c r="F38" s="355"/>
      <c r="G38" s="358" t="str">
        <f>IF(ISNA(VLOOKUP(C38,リスト!$J$7:$W$54,4,FALSE)),"",VLOOKUP(C38,リスト!$J$7:$W$54,4,FALSE))</f>
        <v/>
      </c>
      <c r="H38" s="359"/>
      <c r="I38" s="359"/>
      <c r="J38" s="359"/>
      <c r="K38" s="359"/>
      <c r="L38" s="359"/>
      <c r="M38" s="360"/>
      <c r="N38" s="350" t="str">
        <f>IF(ISNA(VLOOKUP(C38,リスト!$J$7:$W$54,6,FALSE)),"",VLOOKUP(C38,リスト!$J$7:$W$54,6,FALSE))</f>
        <v/>
      </c>
      <c r="O38" s="350"/>
      <c r="Q38" s="16"/>
      <c r="R38" s="22"/>
      <c r="S38" s="364"/>
      <c r="T38" s="354"/>
      <c r="U38" s="355"/>
      <c r="V38" s="355"/>
      <c r="W38" s="358" t="str">
        <f>IF(ISNA(VLOOKUP(S38,リスト!$J$7:$W$54,4,FALSE)),"",VLOOKUP(S38,リスト!$J$7:$W$54,4,FALSE))</f>
        <v/>
      </c>
      <c r="X38" s="359"/>
      <c r="Y38" s="359"/>
      <c r="Z38" s="359"/>
      <c r="AA38" s="359"/>
      <c r="AB38" s="359"/>
      <c r="AC38" s="360"/>
      <c r="AD38" s="350" t="str">
        <f>IF(ISNA(VLOOKUP(S38,リスト!$J$7:$W$54,6,FALSE)),"",VLOOKUP(S38,リスト!$J$7:$W$54,6,FALSE))</f>
        <v/>
      </c>
      <c r="AE38" s="350"/>
      <c r="AG38" s="16"/>
    </row>
    <row r="39" spans="1:33" ht="19.899999999999999" customHeight="1">
      <c r="A39" s="16"/>
      <c r="B39" s="22"/>
      <c r="C39" s="364"/>
      <c r="D39" s="356"/>
      <c r="E39" s="357"/>
      <c r="F39" s="357"/>
      <c r="G39" s="361" t="str">
        <f>IF(ISNA(VLOOKUP(C38,リスト!$J$7:$W$54,3,FALSE)),"",VLOOKUP(C38,リスト!$J$7:$W$54,3,FALSE))</f>
        <v/>
      </c>
      <c r="H39" s="362"/>
      <c r="I39" s="362"/>
      <c r="J39" s="362"/>
      <c r="K39" s="362"/>
      <c r="L39" s="362"/>
      <c r="M39" s="363"/>
      <c r="N39" s="350"/>
      <c r="O39" s="350"/>
      <c r="Q39" s="16"/>
      <c r="R39" s="22"/>
      <c r="S39" s="364"/>
      <c r="T39" s="356"/>
      <c r="U39" s="357"/>
      <c r="V39" s="357"/>
      <c r="W39" s="361" t="str">
        <f>IF(ISNA(VLOOKUP(S38,リスト!$J$7:$W$54,3,FALSE)),"",VLOOKUP(S38,リスト!$J$7:$W$54,3,FALSE))</f>
        <v/>
      </c>
      <c r="X39" s="362"/>
      <c r="Y39" s="362"/>
      <c r="Z39" s="362"/>
      <c r="AA39" s="362"/>
      <c r="AB39" s="362"/>
      <c r="AC39" s="363"/>
      <c r="AD39" s="350"/>
      <c r="AE39" s="350"/>
      <c r="AG39" s="16"/>
    </row>
    <row r="40" spans="1:33" s="83" customFormat="1" ht="24" customHeight="1" thickBot="1">
      <c r="A40" s="85"/>
      <c r="B40" s="86"/>
      <c r="C40" s="87"/>
      <c r="D40" s="87"/>
      <c r="E40" s="88" t="s">
        <v>37</v>
      </c>
      <c r="F40" s="87"/>
      <c r="G40" s="87"/>
      <c r="H40" s="87"/>
      <c r="I40" s="87"/>
      <c r="J40" s="87"/>
      <c r="K40" s="87"/>
      <c r="L40" s="87"/>
      <c r="M40" s="87"/>
      <c r="N40" s="87"/>
      <c r="O40" s="87"/>
      <c r="P40" s="87"/>
      <c r="Q40" s="89"/>
      <c r="R40" s="86"/>
      <c r="S40" s="87"/>
      <c r="T40" s="87"/>
      <c r="U40" s="88" t="s">
        <v>37</v>
      </c>
      <c r="V40" s="87"/>
      <c r="W40" s="87"/>
      <c r="X40" s="87"/>
      <c r="Y40" s="87"/>
      <c r="Z40" s="87"/>
      <c r="AA40" s="87"/>
      <c r="AB40" s="87"/>
      <c r="AC40" s="87"/>
      <c r="AD40" s="87"/>
      <c r="AE40" s="87"/>
      <c r="AF40" s="87"/>
      <c r="AG40" s="89"/>
    </row>
    <row r="41" spans="1:33" ht="15.4" customHeight="1">
      <c r="A41" s="16"/>
      <c r="B41" s="20"/>
      <c r="C41" s="21"/>
      <c r="D41" s="21"/>
      <c r="E41" s="21"/>
      <c r="F41" s="21"/>
      <c r="G41" s="21"/>
      <c r="H41" s="21"/>
      <c r="I41" s="21"/>
      <c r="J41" s="21"/>
      <c r="K41" s="21"/>
      <c r="L41" s="21"/>
      <c r="M41" s="21"/>
      <c r="N41" s="21"/>
      <c r="O41" s="21"/>
      <c r="P41" s="178" t="str">
        <f>IF(O42="女",2,"")</f>
        <v/>
      </c>
      <c r="Q41" s="15"/>
      <c r="R41" s="20"/>
      <c r="S41" s="21"/>
      <c r="T41" s="21"/>
      <c r="U41" s="21"/>
      <c r="V41" s="21"/>
      <c r="W41" s="21"/>
      <c r="X41" s="21"/>
      <c r="Y41" s="21"/>
      <c r="Z41" s="21"/>
      <c r="AA41" s="21"/>
      <c r="AB41" s="21"/>
      <c r="AC41" s="21"/>
      <c r="AD41" s="21"/>
      <c r="AE41" s="21"/>
      <c r="AF41" s="178" t="str">
        <f>IF(AE42="女",2,"")</f>
        <v/>
      </c>
      <c r="AG41" s="15"/>
    </row>
    <row r="42" spans="1:33" ht="19.899999999999999" customHeight="1">
      <c r="A42" s="16"/>
      <c r="B42" s="22"/>
      <c r="D42" s="367" t="s">
        <v>188</v>
      </c>
      <c r="E42" s="367"/>
      <c r="F42" s="367"/>
      <c r="G42" s="367"/>
      <c r="H42" s="365"/>
      <c r="I42" s="366"/>
      <c r="J42" s="366"/>
      <c r="K42" s="366"/>
      <c r="L42" s="366"/>
      <c r="M42" s="366"/>
      <c r="N42" s="19" t="s">
        <v>31</v>
      </c>
      <c r="O42" s="370"/>
      <c r="P42" s="370"/>
      <c r="Q42" s="16"/>
      <c r="R42" s="22"/>
      <c r="T42" s="367" t="s">
        <v>188</v>
      </c>
      <c r="U42" s="367"/>
      <c r="V42" s="367"/>
      <c r="W42" s="367"/>
      <c r="X42" s="365"/>
      <c r="Y42" s="366"/>
      <c r="Z42" s="366"/>
      <c r="AA42" s="366"/>
      <c r="AB42" s="366"/>
      <c r="AC42" s="366"/>
      <c r="AD42" s="19" t="s">
        <v>31</v>
      </c>
      <c r="AE42" s="370"/>
      <c r="AF42" s="370"/>
      <c r="AG42" s="16"/>
    </row>
    <row r="43" spans="1:33" ht="19.899999999999999" customHeight="1">
      <c r="A43" s="16"/>
      <c r="B43" s="22"/>
      <c r="D43" s="367" t="s">
        <v>189</v>
      </c>
      <c r="E43" s="367"/>
      <c r="F43" s="367"/>
      <c r="G43" s="367"/>
      <c r="H43" s="368">
        <f>IF('陸上２（参加者名簿）'!$BO$22="","",'陸上２（参加者名簿）'!$BO$22)</f>
        <v>1000</v>
      </c>
      <c r="I43" s="368"/>
      <c r="J43" s="368"/>
      <c r="K43" s="368"/>
      <c r="L43" s="368"/>
      <c r="M43" s="368"/>
      <c r="N43" s="93"/>
      <c r="O43" s="352" t="s">
        <v>196</v>
      </c>
      <c r="P43" s="352"/>
      <c r="Q43" s="16"/>
      <c r="R43" s="22"/>
      <c r="T43" s="367" t="s">
        <v>189</v>
      </c>
      <c r="U43" s="367"/>
      <c r="V43" s="367"/>
      <c r="W43" s="367"/>
      <c r="X43" s="368">
        <f>IF('陸上２（参加者名簿）'!$BO$22="","",'陸上２（参加者名簿）'!$BO$22)</f>
        <v>1000</v>
      </c>
      <c r="Y43" s="368"/>
      <c r="Z43" s="368"/>
      <c r="AA43" s="368"/>
      <c r="AB43" s="368"/>
      <c r="AC43" s="368"/>
      <c r="AD43" s="93"/>
      <c r="AE43" s="352" t="s">
        <v>196</v>
      </c>
      <c r="AF43" s="352"/>
      <c r="AG43" s="16"/>
    </row>
    <row r="44" spans="1:33" ht="19.899999999999999" customHeight="1">
      <c r="A44" s="16"/>
      <c r="B44" s="22"/>
      <c r="D44" s="367" t="s">
        <v>93</v>
      </c>
      <c r="E44" s="367"/>
      <c r="F44" s="367"/>
      <c r="G44" s="367"/>
      <c r="H44" s="353" t="str">
        <f>IF('陸上２（参加者名簿）'!$P$17="","",'陸上２（参加者名簿）'!$P$17)</f>
        <v/>
      </c>
      <c r="I44" s="353"/>
      <c r="J44" s="353"/>
      <c r="K44" s="353"/>
      <c r="L44" s="353"/>
      <c r="M44" s="353"/>
      <c r="N44" s="353"/>
      <c r="O44" s="351"/>
      <c r="P44" s="351"/>
      <c r="Q44" s="16"/>
      <c r="R44" s="22"/>
      <c r="T44" s="367" t="s">
        <v>93</v>
      </c>
      <c r="U44" s="367"/>
      <c r="V44" s="367"/>
      <c r="W44" s="367"/>
      <c r="X44" s="353" t="str">
        <f>IF('陸上２（参加者名簿）'!$P$17="","",'陸上２（参加者名簿）'!$P$17)</f>
        <v/>
      </c>
      <c r="Y44" s="353"/>
      <c r="Z44" s="353"/>
      <c r="AA44" s="353"/>
      <c r="AB44" s="353"/>
      <c r="AC44" s="353"/>
      <c r="AD44" s="353"/>
      <c r="AE44" s="351"/>
      <c r="AF44" s="351"/>
      <c r="AG44" s="16"/>
    </row>
    <row r="45" spans="1:33" ht="19.899999999999999" customHeight="1">
      <c r="A45" s="16"/>
      <c r="B45" s="22"/>
      <c r="D45" s="367" t="s">
        <v>58</v>
      </c>
      <c r="E45" s="367"/>
      <c r="F45" s="367"/>
      <c r="G45" s="367"/>
      <c r="H45" s="371" t="str">
        <f>IF('陸上２（参加者名簿）'!$AN$17="","",'陸上２（参加者名簿）'!$AN$17)</f>
        <v/>
      </c>
      <c r="I45" s="371"/>
      <c r="J45" s="371"/>
      <c r="K45" s="371"/>
      <c r="L45" s="371"/>
      <c r="M45" s="371"/>
      <c r="Q45" s="16"/>
      <c r="R45" s="22"/>
      <c r="T45" s="367" t="s">
        <v>58</v>
      </c>
      <c r="U45" s="367"/>
      <c r="V45" s="367"/>
      <c r="W45" s="367"/>
      <c r="X45" s="371" t="str">
        <f>IF('陸上２（参加者名簿）'!$AN$17="","",'陸上２（参加者名簿）'!$AN$17)</f>
        <v/>
      </c>
      <c r="Y45" s="371"/>
      <c r="Z45" s="371"/>
      <c r="AA45" s="371"/>
      <c r="AB45" s="371"/>
      <c r="AC45" s="371"/>
      <c r="AG45" s="16"/>
    </row>
    <row r="46" spans="1:33" ht="19.899999999999999" customHeight="1">
      <c r="A46" s="16"/>
      <c r="B46" s="22"/>
      <c r="D46" s="367" t="s">
        <v>59</v>
      </c>
      <c r="E46" s="367"/>
      <c r="F46" s="367"/>
      <c r="G46" s="367"/>
      <c r="H46" s="379"/>
      <c r="I46" s="379"/>
      <c r="J46" s="379"/>
      <c r="K46" s="379"/>
      <c r="L46" s="379"/>
      <c r="M46" s="379"/>
      <c r="Q46" s="16"/>
      <c r="R46" s="22"/>
      <c r="T46" s="367" t="s">
        <v>59</v>
      </c>
      <c r="U46" s="367"/>
      <c r="V46" s="367"/>
      <c r="W46" s="367"/>
      <c r="X46" s="379"/>
      <c r="Y46" s="379"/>
      <c r="Z46" s="379"/>
      <c r="AA46" s="379"/>
      <c r="AB46" s="379"/>
      <c r="AC46" s="379"/>
      <c r="AG46" s="16"/>
    </row>
    <row r="47" spans="1:33">
      <c r="A47" s="16"/>
      <c r="B47" s="22"/>
      <c r="Q47" s="16"/>
      <c r="R47" s="22"/>
      <c r="AG47" s="16"/>
    </row>
    <row r="48" spans="1:33" ht="12" customHeight="1">
      <c r="A48" s="16"/>
      <c r="B48" s="22"/>
      <c r="C48" s="369" t="s">
        <v>88</v>
      </c>
      <c r="D48" s="382" t="s">
        <v>120</v>
      </c>
      <c r="E48" s="383"/>
      <c r="F48" s="383"/>
      <c r="G48" s="384" t="s">
        <v>64</v>
      </c>
      <c r="H48" s="385"/>
      <c r="I48" s="385"/>
      <c r="J48" s="385"/>
      <c r="K48" s="385"/>
      <c r="L48" s="385"/>
      <c r="M48" s="386"/>
      <c r="N48" s="380" t="s">
        <v>63</v>
      </c>
      <c r="O48" s="381"/>
      <c r="Q48" s="16"/>
      <c r="R48" s="22"/>
      <c r="S48" s="369" t="s">
        <v>88</v>
      </c>
      <c r="T48" s="382" t="s">
        <v>120</v>
      </c>
      <c r="U48" s="383"/>
      <c r="V48" s="383"/>
      <c r="W48" s="384" t="s">
        <v>64</v>
      </c>
      <c r="X48" s="385"/>
      <c r="Y48" s="385"/>
      <c r="Z48" s="385"/>
      <c r="AA48" s="385"/>
      <c r="AB48" s="385"/>
      <c r="AC48" s="386"/>
      <c r="AD48" s="380" t="s">
        <v>63</v>
      </c>
      <c r="AE48" s="381"/>
      <c r="AG48" s="16"/>
    </row>
    <row r="49" spans="1:33" ht="18" customHeight="1">
      <c r="A49" s="16"/>
      <c r="B49" s="22"/>
      <c r="C49" s="369"/>
      <c r="D49" s="383"/>
      <c r="E49" s="383"/>
      <c r="F49" s="383"/>
      <c r="G49" s="387" t="s">
        <v>62</v>
      </c>
      <c r="H49" s="388"/>
      <c r="I49" s="388"/>
      <c r="J49" s="388"/>
      <c r="K49" s="388"/>
      <c r="L49" s="388"/>
      <c r="M49" s="389"/>
      <c r="N49" s="381"/>
      <c r="O49" s="381"/>
      <c r="Q49" s="16"/>
      <c r="R49" s="22"/>
      <c r="S49" s="369"/>
      <c r="T49" s="383"/>
      <c r="U49" s="383"/>
      <c r="V49" s="383"/>
      <c r="W49" s="387" t="s">
        <v>62</v>
      </c>
      <c r="X49" s="388"/>
      <c r="Y49" s="388"/>
      <c r="Z49" s="388"/>
      <c r="AA49" s="388"/>
      <c r="AB49" s="388"/>
      <c r="AC49" s="389"/>
      <c r="AD49" s="381"/>
      <c r="AE49" s="381"/>
      <c r="AG49" s="16"/>
    </row>
    <row r="50" spans="1:33" ht="13.15" customHeight="1">
      <c r="A50" s="16"/>
      <c r="B50" s="22"/>
      <c r="C50" s="364"/>
      <c r="D50" s="354"/>
      <c r="E50" s="355"/>
      <c r="F50" s="372"/>
      <c r="G50" s="358" t="str">
        <f>IF(ISNA(VLOOKUP(C50,リスト!$J$7:$W$54,4,FALSE)),"",VLOOKUP(C50,リスト!$J$7:$W$54,4,FALSE))</f>
        <v/>
      </c>
      <c r="H50" s="359"/>
      <c r="I50" s="359"/>
      <c r="J50" s="359"/>
      <c r="K50" s="359"/>
      <c r="L50" s="359"/>
      <c r="M50" s="360"/>
      <c r="N50" s="350" t="str">
        <f>IF(ISNA(VLOOKUP(C50,リスト!$J$7:$W$54,6,FALSE)),"",VLOOKUP(C50,リスト!$J$7:$W$54,6,FALSE))</f>
        <v/>
      </c>
      <c r="O50" s="350"/>
      <c r="Q50" s="16"/>
      <c r="R50" s="22"/>
      <c r="S50" s="364"/>
      <c r="T50" s="354"/>
      <c r="U50" s="355"/>
      <c r="V50" s="372"/>
      <c r="W50" s="358" t="str">
        <f>IF(ISNA(VLOOKUP(S50,リスト!$J$7:$W$54,4,FALSE)),"",VLOOKUP(S50,リスト!$J$7:$W$54,4,FALSE))</f>
        <v/>
      </c>
      <c r="X50" s="359"/>
      <c r="Y50" s="359"/>
      <c r="Z50" s="359"/>
      <c r="AA50" s="359"/>
      <c r="AB50" s="359"/>
      <c r="AC50" s="360"/>
      <c r="AD50" s="350" t="str">
        <f>IF(ISNA(VLOOKUP(S50,リスト!$J$7:$W$54,6,FALSE)),"",VLOOKUP(S50,リスト!$J$7:$W$54,6,FALSE))</f>
        <v/>
      </c>
      <c r="AE50" s="350"/>
      <c r="AG50" s="16"/>
    </row>
    <row r="51" spans="1:33" ht="19.899999999999999" customHeight="1">
      <c r="A51" s="16"/>
      <c r="B51" s="22"/>
      <c r="C51" s="364"/>
      <c r="D51" s="356"/>
      <c r="E51" s="357"/>
      <c r="F51" s="373"/>
      <c r="G51" s="361" t="str">
        <f>IF(ISNA(VLOOKUP(C50,リスト!$J$7:$W$54,3,FALSE)),"",VLOOKUP(C50,リスト!$J$7:$W$54,3,FALSE))</f>
        <v/>
      </c>
      <c r="H51" s="362"/>
      <c r="I51" s="362"/>
      <c r="J51" s="362"/>
      <c r="K51" s="362"/>
      <c r="L51" s="362"/>
      <c r="M51" s="363"/>
      <c r="N51" s="350"/>
      <c r="O51" s="350"/>
      <c r="Q51" s="16"/>
      <c r="R51" s="22"/>
      <c r="S51" s="364"/>
      <c r="T51" s="356"/>
      <c r="U51" s="357"/>
      <c r="V51" s="373"/>
      <c r="W51" s="361" t="str">
        <f>IF(ISNA(VLOOKUP(S50,リスト!$J$7:$W$54,3,FALSE)),"",VLOOKUP(S50,リスト!$J$7:$W$54,3,FALSE))</f>
        <v/>
      </c>
      <c r="X51" s="362"/>
      <c r="Y51" s="362"/>
      <c r="Z51" s="362"/>
      <c r="AA51" s="362"/>
      <c r="AB51" s="362"/>
      <c r="AC51" s="363"/>
      <c r="AD51" s="350"/>
      <c r="AE51" s="350"/>
      <c r="AG51" s="16"/>
    </row>
    <row r="52" spans="1:33" ht="13.15" customHeight="1">
      <c r="A52" s="16"/>
      <c r="B52" s="22"/>
      <c r="C52" s="364"/>
      <c r="D52" s="354"/>
      <c r="E52" s="355"/>
      <c r="F52" s="355"/>
      <c r="G52" s="358" t="str">
        <f>IF(ISNA(VLOOKUP(C52,リスト!$J$7:$W$54,4,FALSE)),"",VLOOKUP(C52,リスト!$J$7:$W$54,4,FALSE))</f>
        <v/>
      </c>
      <c r="H52" s="359"/>
      <c r="I52" s="359"/>
      <c r="J52" s="359"/>
      <c r="K52" s="359"/>
      <c r="L52" s="359"/>
      <c r="M52" s="360"/>
      <c r="N52" s="350" t="str">
        <f>IF(ISNA(VLOOKUP(C52,リスト!$J$7:$W$54,6,FALSE)),"",VLOOKUP(C52,リスト!$J$7:$W$54,6,FALSE))</f>
        <v/>
      </c>
      <c r="O52" s="350"/>
      <c r="Q52" s="16"/>
      <c r="R52" s="22"/>
      <c r="S52" s="364"/>
      <c r="T52" s="354"/>
      <c r="U52" s="355"/>
      <c r="V52" s="355"/>
      <c r="W52" s="358" t="str">
        <f>IF(ISNA(VLOOKUP(S52,リスト!$J$7:$W$54,4,FALSE)),"",VLOOKUP(S52,リスト!$J$7:$W$54,4,FALSE))</f>
        <v/>
      </c>
      <c r="X52" s="359"/>
      <c r="Y52" s="359"/>
      <c r="Z52" s="359"/>
      <c r="AA52" s="359"/>
      <c r="AB52" s="359"/>
      <c r="AC52" s="360"/>
      <c r="AD52" s="350" t="str">
        <f>IF(ISNA(VLOOKUP(S52,リスト!$J$7:$W$54,6,FALSE)),"",VLOOKUP(S52,リスト!$J$7:$W$54,6,FALSE))</f>
        <v/>
      </c>
      <c r="AE52" s="350"/>
      <c r="AG52" s="16"/>
    </row>
    <row r="53" spans="1:33" ht="19.899999999999999" customHeight="1">
      <c r="A53" s="16"/>
      <c r="B53" s="22"/>
      <c r="C53" s="364"/>
      <c r="D53" s="356"/>
      <c r="E53" s="357"/>
      <c r="F53" s="357"/>
      <c r="G53" s="361" t="str">
        <f>IF(ISNA(VLOOKUP(C52,リスト!$J$7:$W$54,3,FALSE)),"",VLOOKUP(C52,リスト!$J$7:$W$54,3,FALSE))</f>
        <v/>
      </c>
      <c r="H53" s="362"/>
      <c r="I53" s="362"/>
      <c r="J53" s="362"/>
      <c r="K53" s="362"/>
      <c r="L53" s="362"/>
      <c r="M53" s="363"/>
      <c r="N53" s="350"/>
      <c r="O53" s="350"/>
      <c r="Q53" s="16"/>
      <c r="R53" s="22"/>
      <c r="S53" s="364"/>
      <c r="T53" s="356"/>
      <c r="U53" s="357"/>
      <c r="V53" s="357"/>
      <c r="W53" s="361" t="str">
        <f>IF(ISNA(VLOOKUP(S52,リスト!$J$7:$W$54,3,FALSE)),"",VLOOKUP(S52,リスト!$J$7:$W$54,3,FALSE))</f>
        <v/>
      </c>
      <c r="X53" s="362"/>
      <c r="Y53" s="362"/>
      <c r="Z53" s="362"/>
      <c r="AA53" s="362"/>
      <c r="AB53" s="362"/>
      <c r="AC53" s="363"/>
      <c r="AD53" s="350"/>
      <c r="AE53" s="350"/>
      <c r="AG53" s="16"/>
    </row>
    <row r="54" spans="1:33" ht="13.15" customHeight="1">
      <c r="A54" s="16"/>
      <c r="B54" s="22"/>
      <c r="C54" s="364"/>
      <c r="D54" s="354"/>
      <c r="E54" s="355"/>
      <c r="F54" s="355"/>
      <c r="G54" s="358" t="str">
        <f>IF(ISNA(VLOOKUP(C54,リスト!$J$7:$W$54,4,FALSE)),"",VLOOKUP(C54,リスト!$J$7:$W$54,4,FALSE))</f>
        <v/>
      </c>
      <c r="H54" s="359"/>
      <c r="I54" s="359"/>
      <c r="J54" s="359"/>
      <c r="K54" s="359"/>
      <c r="L54" s="359"/>
      <c r="M54" s="360"/>
      <c r="N54" s="350" t="str">
        <f>IF(ISNA(VLOOKUP(C54,リスト!$J$7:$W$54,6,FALSE)),"",VLOOKUP(C54,リスト!$J$7:$W$54,6,FALSE))</f>
        <v/>
      </c>
      <c r="O54" s="350"/>
      <c r="Q54" s="16"/>
      <c r="R54" s="22"/>
      <c r="S54" s="364"/>
      <c r="T54" s="354"/>
      <c r="U54" s="355"/>
      <c r="V54" s="355"/>
      <c r="W54" s="358" t="str">
        <f>IF(ISNA(VLOOKUP(S54,リスト!$J$7:$W$54,4,FALSE)),"",VLOOKUP(S54,リスト!$J$7:$W$54,4,FALSE))</f>
        <v/>
      </c>
      <c r="X54" s="359"/>
      <c r="Y54" s="359"/>
      <c r="Z54" s="359"/>
      <c r="AA54" s="359"/>
      <c r="AB54" s="359"/>
      <c r="AC54" s="360"/>
      <c r="AD54" s="350" t="str">
        <f>IF(ISNA(VLOOKUP(S54,リスト!$J$7:$W$54,6,FALSE)),"",VLOOKUP(S54,リスト!$J$7:$W$54,6,FALSE))</f>
        <v/>
      </c>
      <c r="AE54" s="350"/>
      <c r="AG54" s="16"/>
    </row>
    <row r="55" spans="1:33" ht="19.899999999999999" customHeight="1">
      <c r="A55" s="16"/>
      <c r="B55" s="22"/>
      <c r="C55" s="364"/>
      <c r="D55" s="356"/>
      <c r="E55" s="357"/>
      <c r="F55" s="357"/>
      <c r="G55" s="361" t="str">
        <f>IF(ISNA(VLOOKUP(C54,リスト!$J$7:$W$54,3,FALSE)),"",VLOOKUP(C54,リスト!$J$7:$W$54,3,FALSE))</f>
        <v/>
      </c>
      <c r="H55" s="362"/>
      <c r="I55" s="362"/>
      <c r="J55" s="362"/>
      <c r="K55" s="362"/>
      <c r="L55" s="362"/>
      <c r="M55" s="363"/>
      <c r="N55" s="350"/>
      <c r="O55" s="350"/>
      <c r="Q55" s="16"/>
      <c r="R55" s="22"/>
      <c r="S55" s="364"/>
      <c r="T55" s="356"/>
      <c r="U55" s="357"/>
      <c r="V55" s="357"/>
      <c r="W55" s="361" t="str">
        <f>IF(ISNA(VLOOKUP(S54,リスト!$J$7:$W$54,3,FALSE)),"",VLOOKUP(S54,リスト!$J$7:$W$54,3,FALSE))</f>
        <v/>
      </c>
      <c r="X55" s="362"/>
      <c r="Y55" s="362"/>
      <c r="Z55" s="362"/>
      <c r="AA55" s="362"/>
      <c r="AB55" s="362"/>
      <c r="AC55" s="363"/>
      <c r="AD55" s="350"/>
      <c r="AE55" s="350"/>
      <c r="AG55" s="16"/>
    </row>
    <row r="56" spans="1:33" ht="13.15" customHeight="1">
      <c r="A56" s="16"/>
      <c r="B56" s="22"/>
      <c r="C56" s="364"/>
      <c r="D56" s="354"/>
      <c r="E56" s="355"/>
      <c r="F56" s="355"/>
      <c r="G56" s="358" t="str">
        <f>IF(ISNA(VLOOKUP(C56,リスト!$J$7:$W$54,4,FALSE)),"",VLOOKUP(C56,リスト!$J$7:$W$54,4,FALSE))</f>
        <v/>
      </c>
      <c r="H56" s="359"/>
      <c r="I56" s="359"/>
      <c r="J56" s="359"/>
      <c r="K56" s="359"/>
      <c r="L56" s="359"/>
      <c r="M56" s="360"/>
      <c r="N56" s="350" t="str">
        <f>IF(ISNA(VLOOKUP(C56,リスト!$J$7:$W$54,6,FALSE)),"",VLOOKUP(C56,リスト!$J$7:$W$54,6,FALSE))</f>
        <v/>
      </c>
      <c r="O56" s="350"/>
      <c r="Q56" s="16"/>
      <c r="R56" s="22"/>
      <c r="S56" s="364"/>
      <c r="T56" s="354"/>
      <c r="U56" s="355"/>
      <c r="V56" s="355"/>
      <c r="W56" s="358" t="str">
        <f>IF(ISNA(VLOOKUP(S56,リスト!$J$7:$W$54,4,FALSE)),"",VLOOKUP(S56,リスト!$J$7:$W$54,4,FALSE))</f>
        <v/>
      </c>
      <c r="X56" s="359"/>
      <c r="Y56" s="359"/>
      <c r="Z56" s="359"/>
      <c r="AA56" s="359"/>
      <c r="AB56" s="359"/>
      <c r="AC56" s="360"/>
      <c r="AD56" s="350" t="str">
        <f>IF(ISNA(VLOOKUP(S56,リスト!$J$7:$W$54,6,FALSE)),"",VLOOKUP(S56,リスト!$J$7:$W$54,6,FALSE))</f>
        <v/>
      </c>
      <c r="AE56" s="350"/>
      <c r="AG56" s="16"/>
    </row>
    <row r="57" spans="1:33" ht="19.899999999999999" customHeight="1">
      <c r="A57" s="16"/>
      <c r="B57" s="22"/>
      <c r="C57" s="364"/>
      <c r="D57" s="356"/>
      <c r="E57" s="357"/>
      <c r="F57" s="357"/>
      <c r="G57" s="361" t="str">
        <f>IF(ISNA(VLOOKUP(C56,リスト!$J$7:$W$54,3,FALSE)),"",VLOOKUP(C56,リスト!$J$7:$W$54,3,FALSE))</f>
        <v/>
      </c>
      <c r="H57" s="362"/>
      <c r="I57" s="362"/>
      <c r="J57" s="362"/>
      <c r="K57" s="362"/>
      <c r="L57" s="362"/>
      <c r="M57" s="363"/>
      <c r="N57" s="350"/>
      <c r="O57" s="350"/>
      <c r="Q57" s="16"/>
      <c r="R57" s="22"/>
      <c r="S57" s="364"/>
      <c r="T57" s="356"/>
      <c r="U57" s="357"/>
      <c r="V57" s="357"/>
      <c r="W57" s="361" t="str">
        <f>IF(ISNA(VLOOKUP(S56,リスト!$J$7:$W$54,3,FALSE)),"",VLOOKUP(S56,リスト!$J$7:$W$54,3,FALSE))</f>
        <v/>
      </c>
      <c r="X57" s="362"/>
      <c r="Y57" s="362"/>
      <c r="Z57" s="362"/>
      <c r="AA57" s="362"/>
      <c r="AB57" s="362"/>
      <c r="AC57" s="363"/>
      <c r="AD57" s="350"/>
      <c r="AE57" s="350"/>
      <c r="AG57" s="16"/>
    </row>
    <row r="58" spans="1:33" ht="13.15" customHeight="1">
      <c r="A58" s="16"/>
      <c r="B58" s="22"/>
      <c r="C58" s="364"/>
      <c r="D58" s="354"/>
      <c r="E58" s="355"/>
      <c r="F58" s="355"/>
      <c r="G58" s="358" t="str">
        <f>IF(ISNA(VLOOKUP(C58,リスト!$J$7:$W$54,4,FALSE)),"",VLOOKUP(C58,リスト!$J$7:$W$54,4,FALSE))</f>
        <v/>
      </c>
      <c r="H58" s="359"/>
      <c r="I58" s="359"/>
      <c r="J58" s="359"/>
      <c r="K58" s="359"/>
      <c r="L58" s="359"/>
      <c r="M58" s="360"/>
      <c r="N58" s="350" t="str">
        <f>IF(ISNA(VLOOKUP(C58,リスト!$J$7:$W$54,6,FALSE)),"",VLOOKUP(C58,リスト!$J$7:$W$54,6,FALSE))</f>
        <v/>
      </c>
      <c r="O58" s="350"/>
      <c r="Q58" s="16"/>
      <c r="R58" s="22"/>
      <c r="S58" s="364"/>
      <c r="T58" s="354"/>
      <c r="U58" s="355"/>
      <c r="V58" s="355"/>
      <c r="W58" s="358" t="str">
        <f>IF(ISNA(VLOOKUP(S58,リスト!$J$7:$W$54,4,FALSE)),"",VLOOKUP(S58,リスト!$J$7:$W$54,4,FALSE))</f>
        <v/>
      </c>
      <c r="X58" s="359"/>
      <c r="Y58" s="359"/>
      <c r="Z58" s="359"/>
      <c r="AA58" s="359"/>
      <c r="AB58" s="359"/>
      <c r="AC58" s="360"/>
      <c r="AD58" s="350" t="str">
        <f>IF(ISNA(VLOOKUP(S58,リスト!$J$7:$W$54,6,FALSE)),"",VLOOKUP(S58,リスト!$J$7:$W$54,6,FALSE))</f>
        <v/>
      </c>
      <c r="AE58" s="350"/>
      <c r="AG58" s="16"/>
    </row>
    <row r="59" spans="1:33" ht="19.899999999999999" customHeight="1">
      <c r="A59" s="16"/>
      <c r="B59" s="22"/>
      <c r="C59" s="364"/>
      <c r="D59" s="356"/>
      <c r="E59" s="357"/>
      <c r="F59" s="357"/>
      <c r="G59" s="361" t="str">
        <f>IF(ISNA(VLOOKUP(C58,リスト!$J$7:$W$54,3,FALSE)),"",VLOOKUP(C58,リスト!$J$7:$W$54,3,FALSE))</f>
        <v/>
      </c>
      <c r="H59" s="362"/>
      <c r="I59" s="362"/>
      <c r="J59" s="362"/>
      <c r="K59" s="362"/>
      <c r="L59" s="362"/>
      <c r="M59" s="363"/>
      <c r="N59" s="350"/>
      <c r="O59" s="350"/>
      <c r="Q59" s="16"/>
      <c r="R59" s="22"/>
      <c r="S59" s="364"/>
      <c r="T59" s="356"/>
      <c r="U59" s="357"/>
      <c r="V59" s="357"/>
      <c r="W59" s="361" t="str">
        <f>IF(ISNA(VLOOKUP(S58,リスト!$J$7:$W$54,3,FALSE)),"",VLOOKUP(S58,リスト!$J$7:$W$54,3,FALSE))</f>
        <v/>
      </c>
      <c r="X59" s="362"/>
      <c r="Y59" s="362"/>
      <c r="Z59" s="362"/>
      <c r="AA59" s="362"/>
      <c r="AB59" s="362"/>
      <c r="AC59" s="363"/>
      <c r="AD59" s="350"/>
      <c r="AE59" s="350"/>
      <c r="AG59" s="16"/>
    </row>
    <row r="60" spans="1:33" ht="13.15" customHeight="1">
      <c r="A60" s="16"/>
      <c r="B60" s="22"/>
      <c r="C60" s="364"/>
      <c r="D60" s="354"/>
      <c r="E60" s="355"/>
      <c r="F60" s="355"/>
      <c r="G60" s="358" t="str">
        <f>IF(ISNA(VLOOKUP(C60,リスト!$J$7:$W$54,4,FALSE)),"",VLOOKUP(C60,リスト!$J$7:$W$54,4,FALSE))</f>
        <v/>
      </c>
      <c r="H60" s="359"/>
      <c r="I60" s="359"/>
      <c r="J60" s="359"/>
      <c r="K60" s="359"/>
      <c r="L60" s="359"/>
      <c r="M60" s="360"/>
      <c r="N60" s="350" t="str">
        <f>IF(ISNA(VLOOKUP(C60,リスト!$J$7:$W$54,6,FALSE)),"",VLOOKUP(C60,リスト!$J$7:$W$54,6,FALSE))</f>
        <v/>
      </c>
      <c r="O60" s="350"/>
      <c r="Q60" s="16"/>
      <c r="R60" s="22"/>
      <c r="S60" s="364"/>
      <c r="T60" s="354"/>
      <c r="U60" s="355"/>
      <c r="V60" s="355"/>
      <c r="W60" s="358" t="str">
        <f>IF(ISNA(VLOOKUP(S60,リスト!$J$7:$W$54,4,FALSE)),"",VLOOKUP(S60,リスト!$J$7:$W$54,4,FALSE))</f>
        <v/>
      </c>
      <c r="X60" s="359"/>
      <c r="Y60" s="359"/>
      <c r="Z60" s="359"/>
      <c r="AA60" s="359"/>
      <c r="AB60" s="359"/>
      <c r="AC60" s="360"/>
      <c r="AD60" s="350" t="str">
        <f>IF(ISNA(VLOOKUP(S60,リスト!$J$7:$W$54,6,FALSE)),"",VLOOKUP(S60,リスト!$J$7:$W$54,6,FALSE))</f>
        <v/>
      </c>
      <c r="AE60" s="350"/>
      <c r="AG60" s="16"/>
    </row>
    <row r="61" spans="1:33" ht="19.899999999999999" customHeight="1">
      <c r="A61" s="16"/>
      <c r="B61" s="22"/>
      <c r="C61" s="364"/>
      <c r="D61" s="356"/>
      <c r="E61" s="357"/>
      <c r="F61" s="357"/>
      <c r="G61" s="361" t="str">
        <f>IF(ISNA(VLOOKUP(C60,リスト!$J$7:$W$54,3,FALSE)),"",VLOOKUP(C60,リスト!$J$7:$W$54,3,FALSE))</f>
        <v/>
      </c>
      <c r="H61" s="362"/>
      <c r="I61" s="362"/>
      <c r="J61" s="362"/>
      <c r="K61" s="362"/>
      <c r="L61" s="362"/>
      <c r="M61" s="363"/>
      <c r="N61" s="350"/>
      <c r="O61" s="350"/>
      <c r="Q61" s="16"/>
      <c r="R61" s="22"/>
      <c r="S61" s="364"/>
      <c r="T61" s="356"/>
      <c r="U61" s="357"/>
      <c r="V61" s="357"/>
      <c r="W61" s="361" t="str">
        <f>IF(ISNA(VLOOKUP(S60,リスト!$J$7:$W$54,3,FALSE)),"",VLOOKUP(S60,リスト!$J$7:$W$54,3,FALSE))</f>
        <v/>
      </c>
      <c r="X61" s="362"/>
      <c r="Y61" s="362"/>
      <c r="Z61" s="362"/>
      <c r="AA61" s="362"/>
      <c r="AB61" s="362"/>
      <c r="AC61" s="363"/>
      <c r="AD61" s="350"/>
      <c r="AE61" s="350"/>
      <c r="AG61" s="16"/>
    </row>
    <row r="62" spans="1:33" s="83" customFormat="1" ht="24" customHeight="1" thickBot="1">
      <c r="A62" s="85"/>
      <c r="B62" s="86"/>
      <c r="C62" s="87"/>
      <c r="D62" s="87"/>
      <c r="E62" s="88" t="s">
        <v>37</v>
      </c>
      <c r="F62" s="87"/>
      <c r="G62" s="87"/>
      <c r="H62" s="87"/>
      <c r="I62" s="87"/>
      <c r="J62" s="87"/>
      <c r="K62" s="87"/>
      <c r="L62" s="87"/>
      <c r="M62" s="87"/>
      <c r="N62" s="87"/>
      <c r="O62" s="87"/>
      <c r="P62" s="87"/>
      <c r="Q62" s="89"/>
      <c r="R62" s="86"/>
      <c r="S62" s="87"/>
      <c r="T62" s="87"/>
      <c r="U62" s="88" t="s">
        <v>37</v>
      </c>
      <c r="V62" s="87"/>
      <c r="W62" s="87"/>
      <c r="X62" s="87"/>
      <c r="Y62" s="87"/>
      <c r="Z62" s="87"/>
      <c r="AA62" s="87"/>
      <c r="AB62" s="87"/>
      <c r="AC62" s="87"/>
      <c r="AD62" s="87"/>
      <c r="AE62" s="87"/>
      <c r="AF62" s="87"/>
      <c r="AG62" s="89"/>
    </row>
    <row r="63" spans="1:33">
      <c r="E63" s="84"/>
      <c r="U63" s="84"/>
    </row>
    <row r="64" spans="1:33" ht="16.899999999999999" customHeight="1">
      <c r="C64" s="41"/>
      <c r="D64" s="41"/>
    </row>
    <row r="65" spans="1:33" ht="16.899999999999999" customHeight="1">
      <c r="C65" s="40" t="s">
        <v>86</v>
      </c>
      <c r="D65" s="40"/>
    </row>
    <row r="66" spans="1:33" ht="16.899999999999999" customHeight="1">
      <c r="C66" s="40" t="s">
        <v>87</v>
      </c>
      <c r="D66" s="40"/>
    </row>
    <row r="71" spans="1:33" ht="11.25" customHeight="1">
      <c r="C71" s="375" t="s">
        <v>212</v>
      </c>
      <c r="D71" s="375"/>
      <c r="E71" s="375"/>
      <c r="F71" s="375"/>
      <c r="G71" s="375"/>
    </row>
    <row r="72" spans="1:33" ht="11.25" customHeight="1">
      <c r="C72" s="375"/>
      <c r="D72" s="375"/>
      <c r="E72" s="375"/>
      <c r="F72" s="375"/>
      <c r="G72" s="375"/>
    </row>
    <row r="73" spans="1:33" ht="11.25" customHeight="1">
      <c r="C73" s="375"/>
      <c r="D73" s="375"/>
      <c r="E73" s="375"/>
      <c r="F73" s="375"/>
      <c r="G73" s="375"/>
    </row>
    <row r="74" spans="1:33" ht="18.75">
      <c r="C74" s="375"/>
      <c r="D74" s="375"/>
      <c r="E74" s="375"/>
      <c r="F74" s="375"/>
      <c r="G74" s="375"/>
      <c r="H74" s="376" t="str">
        <f>IF($H$17="","",$H$17)</f>
        <v>第５０回広島県民スポーツ大会　陸上競技リレー申込書</v>
      </c>
      <c r="I74" s="376"/>
      <c r="J74" s="376"/>
      <c r="K74" s="376"/>
      <c r="L74" s="376"/>
      <c r="M74" s="376"/>
      <c r="N74" s="376"/>
      <c r="O74" s="376"/>
      <c r="P74" s="376"/>
      <c r="Q74" s="376"/>
      <c r="R74" s="376"/>
      <c r="S74" s="376"/>
      <c r="T74" s="376"/>
      <c r="U74" s="376"/>
      <c r="V74" s="376"/>
      <c r="W74" s="376"/>
      <c r="X74" s="376"/>
      <c r="Y74" s="376"/>
      <c r="Z74" s="376"/>
      <c r="AA74" s="376"/>
      <c r="AB74" s="376"/>
      <c r="AC74" s="376"/>
      <c r="AD74" s="376"/>
      <c r="AE74" s="376"/>
      <c r="AF74" s="376"/>
      <c r="AG74" s="1"/>
    </row>
    <row r="75" spans="1:33" ht="12" thickBot="1">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row>
    <row r="76" spans="1:33" ht="15.4" customHeight="1">
      <c r="A76" s="16"/>
      <c r="B76" s="20"/>
      <c r="C76" s="21"/>
      <c r="D76" s="21"/>
      <c r="E76" s="21"/>
      <c r="F76" s="21"/>
      <c r="G76" s="21"/>
      <c r="H76" s="21"/>
      <c r="I76" s="21"/>
      <c r="J76" s="21"/>
      <c r="K76" s="21"/>
      <c r="L76" s="21"/>
      <c r="M76" s="21"/>
      <c r="N76" s="21"/>
      <c r="O76" s="21"/>
      <c r="P76" s="178" t="str">
        <f>IF(O77="女",2,"")</f>
        <v/>
      </c>
      <c r="Q76" s="15"/>
      <c r="R76" s="20"/>
      <c r="S76" s="21"/>
      <c r="T76" s="21"/>
      <c r="U76" s="21"/>
      <c r="V76" s="21"/>
      <c r="W76" s="21"/>
      <c r="X76" s="21"/>
      <c r="Y76" s="21"/>
      <c r="Z76" s="21"/>
      <c r="AA76" s="21"/>
      <c r="AB76" s="21"/>
      <c r="AC76" s="21"/>
      <c r="AD76" s="21"/>
      <c r="AE76" s="21"/>
      <c r="AF76" s="178" t="str">
        <f>IF(AE77="女",2,"")</f>
        <v/>
      </c>
      <c r="AG76" s="15"/>
    </row>
    <row r="77" spans="1:33" ht="19.899999999999999" customHeight="1">
      <c r="A77" s="16"/>
      <c r="B77" s="22"/>
      <c r="D77" s="367" t="s">
        <v>188</v>
      </c>
      <c r="E77" s="367"/>
      <c r="F77" s="367"/>
      <c r="G77" s="367"/>
      <c r="H77" s="365"/>
      <c r="I77" s="366"/>
      <c r="J77" s="366"/>
      <c r="K77" s="366"/>
      <c r="L77" s="366"/>
      <c r="M77" s="366"/>
      <c r="N77" s="19" t="s">
        <v>31</v>
      </c>
      <c r="O77" s="370"/>
      <c r="P77" s="370"/>
      <c r="Q77" s="16"/>
      <c r="R77" s="22"/>
      <c r="T77" s="367" t="s">
        <v>188</v>
      </c>
      <c r="U77" s="367"/>
      <c r="V77" s="367"/>
      <c r="W77" s="367"/>
      <c r="X77" s="365"/>
      <c r="Y77" s="366"/>
      <c r="Z77" s="366"/>
      <c r="AA77" s="366"/>
      <c r="AB77" s="366"/>
      <c r="AC77" s="366"/>
      <c r="AD77" s="19" t="s">
        <v>31</v>
      </c>
      <c r="AE77" s="370"/>
      <c r="AF77" s="370"/>
      <c r="AG77" s="16"/>
    </row>
    <row r="78" spans="1:33" ht="19.899999999999999" customHeight="1">
      <c r="A78" s="16"/>
      <c r="B78" s="22"/>
      <c r="D78" s="367" t="s">
        <v>189</v>
      </c>
      <c r="E78" s="367"/>
      <c r="F78" s="367"/>
      <c r="G78" s="367"/>
      <c r="H78" s="378">
        <f>IF('陸上２（参加者名簿）'!$BO$22="","",'陸上２（参加者名簿）'!$BO$22)</f>
        <v>1000</v>
      </c>
      <c r="I78" s="378"/>
      <c r="J78" s="378"/>
      <c r="K78" s="378"/>
      <c r="L78" s="378"/>
      <c r="M78" s="378"/>
      <c r="N78" s="19"/>
      <c r="O78" s="377" t="s">
        <v>196</v>
      </c>
      <c r="P78" s="352"/>
      <c r="Q78" s="16"/>
      <c r="R78" s="22"/>
      <c r="T78" s="367" t="s">
        <v>189</v>
      </c>
      <c r="U78" s="367"/>
      <c r="V78" s="367"/>
      <c r="W78" s="367"/>
      <c r="X78" s="378">
        <f>IF('陸上２（参加者名簿）'!$BO$22="","",'陸上２（参加者名簿）'!$BO$22)</f>
        <v>1000</v>
      </c>
      <c r="Y78" s="378"/>
      <c r="Z78" s="378"/>
      <c r="AA78" s="378"/>
      <c r="AB78" s="378"/>
      <c r="AC78" s="378"/>
      <c r="AD78" s="19"/>
      <c r="AE78" s="377" t="s">
        <v>196</v>
      </c>
      <c r="AF78" s="352"/>
      <c r="AG78" s="16"/>
    </row>
    <row r="79" spans="1:33" ht="19.899999999999999" customHeight="1">
      <c r="A79" s="16"/>
      <c r="B79" s="22"/>
      <c r="D79" s="367" t="s">
        <v>93</v>
      </c>
      <c r="E79" s="367"/>
      <c r="F79" s="367"/>
      <c r="G79" s="367"/>
      <c r="H79" s="371" t="str">
        <f>IF('陸上２（参加者名簿）'!$P$17="","",'陸上２（参加者名簿）'!$P$17)</f>
        <v/>
      </c>
      <c r="I79" s="371"/>
      <c r="J79" s="371"/>
      <c r="K79" s="371"/>
      <c r="L79" s="371"/>
      <c r="M79" s="371"/>
      <c r="N79" s="371"/>
      <c r="O79" s="374"/>
      <c r="P79" s="374"/>
      <c r="Q79" s="16"/>
      <c r="R79" s="22"/>
      <c r="T79" s="367" t="s">
        <v>93</v>
      </c>
      <c r="U79" s="367"/>
      <c r="V79" s="367"/>
      <c r="W79" s="367"/>
      <c r="X79" s="371" t="str">
        <f>IF('陸上２（参加者名簿）'!$P$17="","",'陸上２（参加者名簿）'!$P$17)</f>
        <v/>
      </c>
      <c r="Y79" s="371"/>
      <c r="Z79" s="371"/>
      <c r="AA79" s="371"/>
      <c r="AB79" s="371"/>
      <c r="AC79" s="371"/>
      <c r="AD79" s="371"/>
      <c r="AE79" s="374"/>
      <c r="AF79" s="374"/>
      <c r="AG79" s="16"/>
    </row>
    <row r="80" spans="1:33" ht="19.899999999999999" customHeight="1">
      <c r="A80" s="16"/>
      <c r="B80" s="22"/>
      <c r="D80" s="367" t="s">
        <v>58</v>
      </c>
      <c r="E80" s="367"/>
      <c r="F80" s="367"/>
      <c r="G80" s="367"/>
      <c r="H80" s="371" t="str">
        <f>IF('陸上２（参加者名簿）'!$AN$17="","",'陸上２（参加者名簿）'!$AN$17)</f>
        <v/>
      </c>
      <c r="I80" s="371"/>
      <c r="J80" s="371"/>
      <c r="K80" s="371"/>
      <c r="L80" s="371"/>
      <c r="M80" s="371"/>
      <c r="Q80" s="16"/>
      <c r="R80" s="22"/>
      <c r="T80" s="367" t="s">
        <v>58</v>
      </c>
      <c r="U80" s="367"/>
      <c r="V80" s="367"/>
      <c r="W80" s="367"/>
      <c r="X80" s="371" t="str">
        <f>IF('陸上２（参加者名簿）'!$AN$17="","",'陸上２（参加者名簿）'!$AN$17)</f>
        <v/>
      </c>
      <c r="Y80" s="371"/>
      <c r="Z80" s="371"/>
      <c r="AA80" s="371"/>
      <c r="AB80" s="371"/>
      <c r="AC80" s="371"/>
      <c r="AG80" s="16"/>
    </row>
    <row r="81" spans="1:33" ht="19.899999999999999" customHeight="1">
      <c r="A81" s="16"/>
      <c r="B81" s="22"/>
      <c r="D81" s="367" t="s">
        <v>59</v>
      </c>
      <c r="E81" s="367"/>
      <c r="F81" s="367"/>
      <c r="G81" s="367"/>
      <c r="H81" s="379"/>
      <c r="I81" s="379"/>
      <c r="J81" s="379"/>
      <c r="K81" s="379"/>
      <c r="L81" s="379"/>
      <c r="M81" s="379"/>
      <c r="Q81" s="16"/>
      <c r="R81" s="22"/>
      <c r="T81" s="367" t="s">
        <v>59</v>
      </c>
      <c r="U81" s="367"/>
      <c r="V81" s="367"/>
      <c r="W81" s="367"/>
      <c r="X81" s="379"/>
      <c r="Y81" s="379"/>
      <c r="Z81" s="379"/>
      <c r="AA81" s="379"/>
      <c r="AB81" s="379"/>
      <c r="AC81" s="379"/>
      <c r="AG81" s="16"/>
    </row>
    <row r="82" spans="1:33">
      <c r="A82" s="16"/>
      <c r="B82" s="22"/>
      <c r="Q82" s="16"/>
      <c r="R82" s="22"/>
      <c r="AG82" s="16"/>
    </row>
    <row r="83" spans="1:33" ht="12" customHeight="1">
      <c r="A83" s="16"/>
      <c r="B83" s="22"/>
      <c r="C83" s="369" t="s">
        <v>88</v>
      </c>
      <c r="D83" s="382" t="s">
        <v>120</v>
      </c>
      <c r="E83" s="383"/>
      <c r="F83" s="383"/>
      <c r="G83" s="384" t="s">
        <v>64</v>
      </c>
      <c r="H83" s="385"/>
      <c r="I83" s="385"/>
      <c r="J83" s="385"/>
      <c r="K83" s="385"/>
      <c r="L83" s="385"/>
      <c r="M83" s="386"/>
      <c r="N83" s="380" t="s">
        <v>63</v>
      </c>
      <c r="O83" s="381"/>
      <c r="Q83" s="16"/>
      <c r="R83" s="22"/>
      <c r="S83" s="369" t="s">
        <v>88</v>
      </c>
      <c r="T83" s="382" t="s">
        <v>120</v>
      </c>
      <c r="U83" s="383"/>
      <c r="V83" s="383"/>
      <c r="W83" s="384" t="s">
        <v>64</v>
      </c>
      <c r="X83" s="385"/>
      <c r="Y83" s="385"/>
      <c r="Z83" s="385"/>
      <c r="AA83" s="385"/>
      <c r="AB83" s="385"/>
      <c r="AC83" s="386"/>
      <c r="AD83" s="380" t="s">
        <v>63</v>
      </c>
      <c r="AE83" s="381"/>
      <c r="AG83" s="16"/>
    </row>
    <row r="84" spans="1:33" ht="18" customHeight="1">
      <c r="A84" s="16"/>
      <c r="B84" s="22"/>
      <c r="C84" s="369"/>
      <c r="D84" s="383"/>
      <c r="E84" s="383"/>
      <c r="F84" s="383"/>
      <c r="G84" s="387" t="s">
        <v>62</v>
      </c>
      <c r="H84" s="388"/>
      <c r="I84" s="388"/>
      <c r="J84" s="388"/>
      <c r="K84" s="388"/>
      <c r="L84" s="388"/>
      <c r="M84" s="389"/>
      <c r="N84" s="381"/>
      <c r="O84" s="381"/>
      <c r="Q84" s="16"/>
      <c r="R84" s="22"/>
      <c r="S84" s="369"/>
      <c r="T84" s="383"/>
      <c r="U84" s="383"/>
      <c r="V84" s="383"/>
      <c r="W84" s="387" t="s">
        <v>62</v>
      </c>
      <c r="X84" s="388"/>
      <c r="Y84" s="388"/>
      <c r="Z84" s="388"/>
      <c r="AA84" s="388"/>
      <c r="AB84" s="388"/>
      <c r="AC84" s="389"/>
      <c r="AD84" s="381"/>
      <c r="AE84" s="381"/>
      <c r="AG84" s="16"/>
    </row>
    <row r="85" spans="1:33" ht="13.15" customHeight="1">
      <c r="A85" s="16"/>
      <c r="B85" s="22"/>
      <c r="C85" s="364"/>
      <c r="D85" s="354"/>
      <c r="E85" s="355"/>
      <c r="F85" s="372"/>
      <c r="G85" s="358" t="str">
        <f>IF(ISNA(VLOOKUP(C85,リスト!$J$7:$W$54,4,FALSE)),"",VLOOKUP(C85,リスト!$J$7:$W$54,4,FALSE))</f>
        <v/>
      </c>
      <c r="H85" s="359"/>
      <c r="I85" s="359"/>
      <c r="J85" s="359"/>
      <c r="K85" s="359"/>
      <c r="L85" s="359"/>
      <c r="M85" s="360"/>
      <c r="N85" s="350" t="str">
        <f>IF(ISNA(VLOOKUP(C85,リスト!$J$7:$W$54,6,FALSE)),"",VLOOKUP(C85,リスト!$J$7:$W$54,6,FALSE))</f>
        <v/>
      </c>
      <c r="O85" s="350"/>
      <c r="Q85" s="16"/>
      <c r="R85" s="22"/>
      <c r="S85" s="364"/>
      <c r="T85" s="354"/>
      <c r="U85" s="355"/>
      <c r="V85" s="372"/>
      <c r="W85" s="358" t="str">
        <f>IF(ISNA(VLOOKUP(S85,リスト!$J$7:$W$54,4,FALSE)),"",VLOOKUP(S85,リスト!$J$7:$W$54,4,FALSE))</f>
        <v/>
      </c>
      <c r="X85" s="359"/>
      <c r="Y85" s="359"/>
      <c r="Z85" s="359"/>
      <c r="AA85" s="359"/>
      <c r="AB85" s="359"/>
      <c r="AC85" s="360"/>
      <c r="AD85" s="350" t="str">
        <f>IF(ISNA(VLOOKUP(S85,リスト!$J$7:$W$54,6,FALSE)),"",VLOOKUP(S85,リスト!$J$7:$W$54,6,FALSE))</f>
        <v/>
      </c>
      <c r="AE85" s="350"/>
      <c r="AG85" s="16"/>
    </row>
    <row r="86" spans="1:33" ht="19.899999999999999" customHeight="1">
      <c r="A86" s="16"/>
      <c r="B86" s="22"/>
      <c r="C86" s="364"/>
      <c r="D86" s="356"/>
      <c r="E86" s="357"/>
      <c r="F86" s="373"/>
      <c r="G86" s="361" t="str">
        <f>IF(ISNA(VLOOKUP(C85,リスト!$J$7:$W$54,3,FALSE)),"",VLOOKUP(C85,リスト!$J$7:$W$54,3,FALSE))</f>
        <v/>
      </c>
      <c r="H86" s="362"/>
      <c r="I86" s="362"/>
      <c r="J86" s="362"/>
      <c r="K86" s="362"/>
      <c r="L86" s="362"/>
      <c r="M86" s="363"/>
      <c r="N86" s="350"/>
      <c r="O86" s="350"/>
      <c r="Q86" s="16"/>
      <c r="R86" s="22"/>
      <c r="S86" s="364"/>
      <c r="T86" s="356"/>
      <c r="U86" s="357"/>
      <c r="V86" s="373"/>
      <c r="W86" s="361" t="str">
        <f>IF(ISNA(VLOOKUP(S85,リスト!$J$7:$W$54,3,FALSE)),"",VLOOKUP(S85,リスト!$J$7:$W$54,3,FALSE))</f>
        <v/>
      </c>
      <c r="X86" s="362"/>
      <c r="Y86" s="362"/>
      <c r="Z86" s="362"/>
      <c r="AA86" s="362"/>
      <c r="AB86" s="362"/>
      <c r="AC86" s="363"/>
      <c r="AD86" s="350"/>
      <c r="AE86" s="350"/>
      <c r="AG86" s="16"/>
    </row>
    <row r="87" spans="1:33" ht="13.15" customHeight="1">
      <c r="A87" s="16"/>
      <c r="B87" s="22"/>
      <c r="C87" s="364"/>
      <c r="D87" s="354"/>
      <c r="E87" s="355"/>
      <c r="F87" s="355"/>
      <c r="G87" s="358" t="str">
        <f>IF(ISNA(VLOOKUP(C87,リスト!$J$7:$W$54,4,FALSE)),"",VLOOKUP(C87,リスト!$J$7:$W$54,4,FALSE))</f>
        <v/>
      </c>
      <c r="H87" s="359"/>
      <c r="I87" s="359"/>
      <c r="J87" s="359"/>
      <c r="K87" s="359"/>
      <c r="L87" s="359"/>
      <c r="M87" s="360"/>
      <c r="N87" s="350" t="str">
        <f>IF(ISNA(VLOOKUP(C87,リスト!$J$7:$W$54,6,FALSE)),"",VLOOKUP(C87,リスト!$J$7:$W$54,6,FALSE))</f>
        <v/>
      </c>
      <c r="O87" s="350"/>
      <c r="Q87" s="16"/>
      <c r="R87" s="22"/>
      <c r="S87" s="364"/>
      <c r="T87" s="354"/>
      <c r="U87" s="355"/>
      <c r="V87" s="355"/>
      <c r="W87" s="358" t="str">
        <f>IF(ISNA(VLOOKUP(S87,リスト!$J$7:$W$54,4,FALSE)),"",VLOOKUP(S87,リスト!$J$7:$W$54,4,FALSE))</f>
        <v/>
      </c>
      <c r="X87" s="359"/>
      <c r="Y87" s="359"/>
      <c r="Z87" s="359"/>
      <c r="AA87" s="359"/>
      <c r="AB87" s="359"/>
      <c r="AC87" s="360"/>
      <c r="AD87" s="350" t="str">
        <f>IF(ISNA(VLOOKUP(S87,リスト!$J$7:$W$54,6,FALSE)),"",VLOOKUP(S87,リスト!$J$7:$W$54,6,FALSE))</f>
        <v/>
      </c>
      <c r="AE87" s="350"/>
      <c r="AG87" s="16"/>
    </row>
    <row r="88" spans="1:33" ht="19.899999999999999" customHeight="1">
      <c r="A88" s="16"/>
      <c r="B88" s="22"/>
      <c r="C88" s="364"/>
      <c r="D88" s="356"/>
      <c r="E88" s="357"/>
      <c r="F88" s="357"/>
      <c r="G88" s="361" t="str">
        <f>IF(ISNA(VLOOKUP(C87,リスト!$J$7:$W$54,3,FALSE)),"",VLOOKUP(C87,リスト!$J$7:$W$54,3,FALSE))</f>
        <v/>
      </c>
      <c r="H88" s="362"/>
      <c r="I88" s="362"/>
      <c r="J88" s="362"/>
      <c r="K88" s="362"/>
      <c r="L88" s="362"/>
      <c r="M88" s="363"/>
      <c r="N88" s="350"/>
      <c r="O88" s="350"/>
      <c r="Q88" s="16"/>
      <c r="R88" s="22"/>
      <c r="S88" s="364"/>
      <c r="T88" s="356"/>
      <c r="U88" s="357"/>
      <c r="V88" s="357"/>
      <c r="W88" s="361" t="str">
        <f>IF(ISNA(VLOOKUP(S87,リスト!$J$7:$W$54,3,FALSE)),"",VLOOKUP(S87,リスト!$J$7:$W$54,3,FALSE))</f>
        <v/>
      </c>
      <c r="X88" s="362"/>
      <c r="Y88" s="362"/>
      <c r="Z88" s="362"/>
      <c r="AA88" s="362"/>
      <c r="AB88" s="362"/>
      <c r="AC88" s="363"/>
      <c r="AD88" s="350"/>
      <c r="AE88" s="350"/>
      <c r="AG88" s="16"/>
    </row>
    <row r="89" spans="1:33" ht="13.15" customHeight="1">
      <c r="A89" s="16"/>
      <c r="B89" s="22"/>
      <c r="C89" s="364"/>
      <c r="D89" s="354"/>
      <c r="E89" s="355"/>
      <c r="F89" s="355"/>
      <c r="G89" s="358" t="str">
        <f>IF(ISNA(VLOOKUP(C89,リスト!$J$7:$W$54,4,FALSE)),"",VLOOKUP(C89,リスト!$J$7:$W$54,4,FALSE))</f>
        <v/>
      </c>
      <c r="H89" s="359"/>
      <c r="I89" s="359"/>
      <c r="J89" s="359"/>
      <c r="K89" s="359"/>
      <c r="L89" s="359"/>
      <c r="M89" s="360"/>
      <c r="N89" s="350" t="str">
        <f>IF(ISNA(VLOOKUP(C89,リスト!$J$7:$W$54,6,FALSE)),"",VLOOKUP(C89,リスト!$J$7:$W$54,6,FALSE))</f>
        <v/>
      </c>
      <c r="O89" s="350"/>
      <c r="Q89" s="16"/>
      <c r="R89" s="22"/>
      <c r="S89" s="364"/>
      <c r="T89" s="354"/>
      <c r="U89" s="355"/>
      <c r="V89" s="355"/>
      <c r="W89" s="358" t="str">
        <f>IF(ISNA(VLOOKUP(S89,リスト!$J$7:$W$54,4,FALSE)),"",VLOOKUP(S89,リスト!$J$7:$W$54,4,FALSE))</f>
        <v/>
      </c>
      <c r="X89" s="359"/>
      <c r="Y89" s="359"/>
      <c r="Z89" s="359"/>
      <c r="AA89" s="359"/>
      <c r="AB89" s="359"/>
      <c r="AC89" s="360"/>
      <c r="AD89" s="350" t="str">
        <f>IF(ISNA(VLOOKUP(S89,リスト!$J$7:$W$54,6,FALSE)),"",VLOOKUP(S89,リスト!$J$7:$W$54,6,FALSE))</f>
        <v/>
      </c>
      <c r="AE89" s="350"/>
      <c r="AG89" s="16"/>
    </row>
    <row r="90" spans="1:33" ht="19.899999999999999" customHeight="1">
      <c r="A90" s="16"/>
      <c r="B90" s="22"/>
      <c r="C90" s="364"/>
      <c r="D90" s="356"/>
      <c r="E90" s="357"/>
      <c r="F90" s="357"/>
      <c r="G90" s="361" t="str">
        <f>IF(ISNA(VLOOKUP(C89,リスト!$J$7:$W$54,3,FALSE)),"",VLOOKUP(C89,リスト!$J$7:$W$54,3,FALSE))</f>
        <v/>
      </c>
      <c r="H90" s="362"/>
      <c r="I90" s="362"/>
      <c r="J90" s="362"/>
      <c r="K90" s="362"/>
      <c r="L90" s="362"/>
      <c r="M90" s="363"/>
      <c r="N90" s="350"/>
      <c r="O90" s="350"/>
      <c r="Q90" s="16"/>
      <c r="R90" s="22"/>
      <c r="S90" s="364"/>
      <c r="T90" s="356"/>
      <c r="U90" s="357"/>
      <c r="V90" s="357"/>
      <c r="W90" s="361" t="str">
        <f>IF(ISNA(VLOOKUP(S89,リスト!$J$7:$W$54,3,FALSE)),"",VLOOKUP(S89,リスト!$J$7:$W$54,3,FALSE))</f>
        <v/>
      </c>
      <c r="X90" s="362"/>
      <c r="Y90" s="362"/>
      <c r="Z90" s="362"/>
      <c r="AA90" s="362"/>
      <c r="AB90" s="362"/>
      <c r="AC90" s="363"/>
      <c r="AD90" s="350"/>
      <c r="AE90" s="350"/>
      <c r="AG90" s="16"/>
    </row>
    <row r="91" spans="1:33" ht="13.15" customHeight="1">
      <c r="A91" s="16"/>
      <c r="B91" s="22"/>
      <c r="C91" s="364"/>
      <c r="D91" s="354"/>
      <c r="E91" s="355"/>
      <c r="F91" s="355"/>
      <c r="G91" s="358" t="str">
        <f>IF(ISNA(VLOOKUP(C91,リスト!$J$7:$W$54,4,FALSE)),"",VLOOKUP(C91,リスト!$J$7:$W$54,4,FALSE))</f>
        <v/>
      </c>
      <c r="H91" s="359"/>
      <c r="I91" s="359"/>
      <c r="J91" s="359"/>
      <c r="K91" s="359"/>
      <c r="L91" s="359"/>
      <c r="M91" s="360"/>
      <c r="N91" s="350" t="str">
        <f>IF(ISNA(VLOOKUP(C91,リスト!$J$7:$W$54,6,FALSE)),"",VLOOKUP(C91,リスト!$J$7:$W$54,6,FALSE))</f>
        <v/>
      </c>
      <c r="O91" s="350"/>
      <c r="Q91" s="16"/>
      <c r="R91" s="22"/>
      <c r="S91" s="364"/>
      <c r="T91" s="354"/>
      <c r="U91" s="355"/>
      <c r="V91" s="355"/>
      <c r="W91" s="358" t="str">
        <f>IF(ISNA(VLOOKUP(S91,リスト!$J$7:$W$54,4,FALSE)),"",VLOOKUP(S91,リスト!$J$7:$W$54,4,FALSE))</f>
        <v/>
      </c>
      <c r="X91" s="359"/>
      <c r="Y91" s="359"/>
      <c r="Z91" s="359"/>
      <c r="AA91" s="359"/>
      <c r="AB91" s="359"/>
      <c r="AC91" s="360"/>
      <c r="AD91" s="350" t="str">
        <f>IF(ISNA(VLOOKUP(S91,リスト!$J$7:$W$54,6,FALSE)),"",VLOOKUP(S91,リスト!$J$7:$W$54,6,FALSE))</f>
        <v/>
      </c>
      <c r="AE91" s="350"/>
      <c r="AG91" s="16"/>
    </row>
    <row r="92" spans="1:33" ht="19.899999999999999" customHeight="1">
      <c r="A92" s="16"/>
      <c r="B92" s="22"/>
      <c r="C92" s="364"/>
      <c r="D92" s="356"/>
      <c r="E92" s="357"/>
      <c r="F92" s="357"/>
      <c r="G92" s="361" t="str">
        <f>IF(ISNA(VLOOKUP(C91,リスト!$J$7:$W$54,3,FALSE)),"",VLOOKUP(C91,リスト!$J$7:$W$54,3,FALSE))</f>
        <v/>
      </c>
      <c r="H92" s="362"/>
      <c r="I92" s="362"/>
      <c r="J92" s="362"/>
      <c r="K92" s="362"/>
      <c r="L92" s="362"/>
      <c r="M92" s="363"/>
      <c r="N92" s="350"/>
      <c r="O92" s="350"/>
      <c r="Q92" s="16"/>
      <c r="R92" s="22"/>
      <c r="S92" s="364"/>
      <c r="T92" s="356"/>
      <c r="U92" s="357"/>
      <c r="V92" s="357"/>
      <c r="W92" s="361" t="str">
        <f>IF(ISNA(VLOOKUP(S91,リスト!$J$7:$W$54,3,FALSE)),"",VLOOKUP(S91,リスト!$J$7:$W$54,3,FALSE))</f>
        <v/>
      </c>
      <c r="X92" s="362"/>
      <c r="Y92" s="362"/>
      <c r="Z92" s="362"/>
      <c r="AA92" s="362"/>
      <c r="AB92" s="362"/>
      <c r="AC92" s="363"/>
      <c r="AD92" s="350"/>
      <c r="AE92" s="350"/>
      <c r="AG92" s="16"/>
    </row>
    <row r="93" spans="1:33" ht="13.15" customHeight="1">
      <c r="A93" s="16"/>
      <c r="B93" s="22"/>
      <c r="C93" s="364"/>
      <c r="D93" s="354"/>
      <c r="E93" s="355"/>
      <c r="F93" s="355"/>
      <c r="G93" s="358" t="str">
        <f>IF(ISNA(VLOOKUP(C93,リスト!$J$7:$W$54,4,FALSE)),"",VLOOKUP(C93,リスト!$J$7:$W$54,4,FALSE))</f>
        <v/>
      </c>
      <c r="H93" s="359"/>
      <c r="I93" s="359"/>
      <c r="J93" s="359"/>
      <c r="K93" s="359"/>
      <c r="L93" s="359"/>
      <c r="M93" s="360"/>
      <c r="N93" s="350" t="str">
        <f>IF(ISNA(VLOOKUP(C93,リスト!$J$7:$W$54,6,FALSE)),"",VLOOKUP(C93,リスト!$J$7:$W$54,6,FALSE))</f>
        <v/>
      </c>
      <c r="O93" s="350"/>
      <c r="Q93" s="16"/>
      <c r="R93" s="22"/>
      <c r="S93" s="364"/>
      <c r="T93" s="354"/>
      <c r="U93" s="355"/>
      <c r="V93" s="355"/>
      <c r="W93" s="358" t="str">
        <f>IF(ISNA(VLOOKUP(S93,リスト!$J$7:$W$54,4,FALSE)),"",VLOOKUP(S93,リスト!$J$7:$W$54,4,FALSE))</f>
        <v/>
      </c>
      <c r="X93" s="359"/>
      <c r="Y93" s="359"/>
      <c r="Z93" s="359"/>
      <c r="AA93" s="359"/>
      <c r="AB93" s="359"/>
      <c r="AC93" s="360"/>
      <c r="AD93" s="350" t="str">
        <f>IF(ISNA(VLOOKUP(S93,リスト!$J$7:$W$54,6,FALSE)),"",VLOOKUP(S93,リスト!$J$7:$W$54,6,FALSE))</f>
        <v/>
      </c>
      <c r="AE93" s="350"/>
      <c r="AG93" s="16"/>
    </row>
    <row r="94" spans="1:33" ht="19.899999999999999" customHeight="1">
      <c r="A94" s="16"/>
      <c r="B94" s="22"/>
      <c r="C94" s="364"/>
      <c r="D94" s="356"/>
      <c r="E94" s="357"/>
      <c r="F94" s="357"/>
      <c r="G94" s="361" t="str">
        <f>IF(ISNA(VLOOKUP(C93,リスト!$J$7:$W$54,3,FALSE)),"",VLOOKUP(C93,リスト!$J$7:$W$54,3,FALSE))</f>
        <v/>
      </c>
      <c r="H94" s="362"/>
      <c r="I94" s="362"/>
      <c r="J94" s="362"/>
      <c r="K94" s="362"/>
      <c r="L94" s="362"/>
      <c r="M94" s="363"/>
      <c r="N94" s="350"/>
      <c r="O94" s="350"/>
      <c r="Q94" s="16"/>
      <c r="R94" s="22"/>
      <c r="S94" s="364"/>
      <c r="T94" s="356"/>
      <c r="U94" s="357"/>
      <c r="V94" s="357"/>
      <c r="W94" s="361" t="str">
        <f>IF(ISNA(VLOOKUP(S93,リスト!$J$7:$W$54,3,FALSE)),"",VLOOKUP(S93,リスト!$J$7:$W$54,3,FALSE))</f>
        <v/>
      </c>
      <c r="X94" s="362"/>
      <c r="Y94" s="362"/>
      <c r="Z94" s="362"/>
      <c r="AA94" s="362"/>
      <c r="AB94" s="362"/>
      <c r="AC94" s="363"/>
      <c r="AD94" s="350"/>
      <c r="AE94" s="350"/>
      <c r="AG94" s="16"/>
    </row>
    <row r="95" spans="1:33" ht="13.15" customHeight="1">
      <c r="A95" s="16"/>
      <c r="B95" s="22"/>
      <c r="C95" s="364"/>
      <c r="D95" s="354"/>
      <c r="E95" s="355"/>
      <c r="F95" s="355"/>
      <c r="G95" s="358" t="str">
        <f>IF(ISNA(VLOOKUP(C95,リスト!$J$7:$W$54,4,FALSE)),"",VLOOKUP(C95,リスト!$J$7:$W$54,4,FALSE))</f>
        <v/>
      </c>
      <c r="H95" s="359"/>
      <c r="I95" s="359"/>
      <c r="J95" s="359"/>
      <c r="K95" s="359"/>
      <c r="L95" s="359"/>
      <c r="M95" s="360"/>
      <c r="N95" s="350" t="str">
        <f>IF(ISNA(VLOOKUP(C95,リスト!$J$7:$W$54,6,FALSE)),"",VLOOKUP(C95,リスト!$J$7:$W$54,6,FALSE))</f>
        <v/>
      </c>
      <c r="O95" s="350"/>
      <c r="Q95" s="16"/>
      <c r="R95" s="22"/>
      <c r="S95" s="364"/>
      <c r="T95" s="354"/>
      <c r="U95" s="355"/>
      <c r="V95" s="355"/>
      <c r="W95" s="358" t="str">
        <f>IF(ISNA(VLOOKUP(S95,リスト!$J$7:$W$54,4,FALSE)),"",VLOOKUP(S95,リスト!$J$7:$W$54,4,FALSE))</f>
        <v/>
      </c>
      <c r="X95" s="359"/>
      <c r="Y95" s="359"/>
      <c r="Z95" s="359"/>
      <c r="AA95" s="359"/>
      <c r="AB95" s="359"/>
      <c r="AC95" s="360"/>
      <c r="AD95" s="350" t="str">
        <f>IF(ISNA(VLOOKUP(S95,リスト!$J$7:$W$54,6,FALSE)),"",VLOOKUP(S95,リスト!$J$7:$W$54,6,FALSE))</f>
        <v/>
      </c>
      <c r="AE95" s="350"/>
      <c r="AG95" s="16"/>
    </row>
    <row r="96" spans="1:33" ht="19.899999999999999" customHeight="1">
      <c r="A96" s="16"/>
      <c r="B96" s="22"/>
      <c r="C96" s="364"/>
      <c r="D96" s="356"/>
      <c r="E96" s="357"/>
      <c r="F96" s="357"/>
      <c r="G96" s="361" t="str">
        <f>IF(ISNA(VLOOKUP(C95,リスト!$J$7:$W$54,3,FALSE)),"",VLOOKUP(C95,リスト!$J$7:$W$54,3,FALSE))</f>
        <v/>
      </c>
      <c r="H96" s="362"/>
      <c r="I96" s="362"/>
      <c r="J96" s="362"/>
      <c r="K96" s="362"/>
      <c r="L96" s="362"/>
      <c r="M96" s="363"/>
      <c r="N96" s="350"/>
      <c r="O96" s="350"/>
      <c r="Q96" s="16"/>
      <c r="R96" s="22"/>
      <c r="S96" s="364"/>
      <c r="T96" s="356"/>
      <c r="U96" s="357"/>
      <c r="V96" s="357"/>
      <c r="W96" s="361" t="str">
        <f>IF(ISNA(VLOOKUP(S95,リスト!$J$7:$W$54,3,FALSE)),"",VLOOKUP(S95,リスト!$J$7:$W$54,3,FALSE))</f>
        <v/>
      </c>
      <c r="X96" s="362"/>
      <c r="Y96" s="362"/>
      <c r="Z96" s="362"/>
      <c r="AA96" s="362"/>
      <c r="AB96" s="362"/>
      <c r="AC96" s="363"/>
      <c r="AD96" s="350"/>
      <c r="AE96" s="350"/>
      <c r="AG96" s="16"/>
    </row>
    <row r="97" spans="1:33" s="83" customFormat="1" ht="24" customHeight="1" thickBot="1">
      <c r="A97" s="85"/>
      <c r="B97" s="86"/>
      <c r="C97" s="87"/>
      <c r="D97" s="87"/>
      <c r="E97" s="88" t="s">
        <v>37</v>
      </c>
      <c r="F97" s="87"/>
      <c r="G97" s="87"/>
      <c r="H97" s="87"/>
      <c r="I97" s="87"/>
      <c r="J97" s="87"/>
      <c r="K97" s="87"/>
      <c r="L97" s="87"/>
      <c r="M97" s="87"/>
      <c r="N97" s="87"/>
      <c r="O97" s="87"/>
      <c r="P97" s="87"/>
      <c r="Q97" s="89"/>
      <c r="R97" s="86"/>
      <c r="S97" s="87"/>
      <c r="T97" s="87"/>
      <c r="U97" s="88" t="s">
        <v>37</v>
      </c>
      <c r="V97" s="87"/>
      <c r="W97" s="87"/>
      <c r="X97" s="87"/>
      <c r="Y97" s="87"/>
      <c r="Z97" s="87"/>
      <c r="AA97" s="87"/>
      <c r="AB97" s="87"/>
      <c r="AC97" s="87"/>
      <c r="AD97" s="87"/>
      <c r="AE97" s="87"/>
      <c r="AF97" s="87"/>
      <c r="AG97" s="89"/>
    </row>
    <row r="98" spans="1:33" ht="15.4" customHeight="1">
      <c r="A98" s="16"/>
      <c r="B98" s="20"/>
      <c r="C98" s="21"/>
      <c r="D98" s="21"/>
      <c r="E98" s="21"/>
      <c r="F98" s="21"/>
      <c r="G98" s="21"/>
      <c r="H98" s="21"/>
      <c r="I98" s="21"/>
      <c r="J98" s="21"/>
      <c r="K98" s="21"/>
      <c r="L98" s="21"/>
      <c r="M98" s="21"/>
      <c r="N98" s="21"/>
      <c r="O98" s="21"/>
      <c r="P98" s="178" t="str">
        <f>IF(O99="女",2,"")</f>
        <v/>
      </c>
      <c r="Q98" s="15"/>
      <c r="R98" s="20"/>
      <c r="S98" s="21"/>
      <c r="T98" s="21"/>
      <c r="U98" s="21"/>
      <c r="V98" s="21"/>
      <c r="W98" s="21"/>
      <c r="X98" s="21"/>
      <c r="Y98" s="21"/>
      <c r="Z98" s="21"/>
      <c r="AA98" s="21"/>
      <c r="AB98" s="21"/>
      <c r="AC98" s="21"/>
      <c r="AD98" s="21"/>
      <c r="AE98" s="21"/>
      <c r="AF98" s="178" t="str">
        <f>IF(AE99="女",2,"")</f>
        <v/>
      </c>
      <c r="AG98" s="15"/>
    </row>
    <row r="99" spans="1:33" ht="19.899999999999999" customHeight="1">
      <c r="A99" s="16"/>
      <c r="B99" s="22"/>
      <c r="D99" s="367" t="s">
        <v>188</v>
      </c>
      <c r="E99" s="367"/>
      <c r="F99" s="367"/>
      <c r="G99" s="367"/>
      <c r="H99" s="365"/>
      <c r="I99" s="366"/>
      <c r="J99" s="366"/>
      <c r="K99" s="366"/>
      <c r="L99" s="366"/>
      <c r="M99" s="366"/>
      <c r="N99" s="19" t="s">
        <v>31</v>
      </c>
      <c r="O99" s="370"/>
      <c r="P99" s="370"/>
      <c r="Q99" s="16"/>
      <c r="R99" s="22"/>
      <c r="T99" s="367" t="s">
        <v>188</v>
      </c>
      <c r="U99" s="367"/>
      <c r="V99" s="367"/>
      <c r="W99" s="367"/>
      <c r="X99" s="365"/>
      <c r="Y99" s="366"/>
      <c r="Z99" s="366"/>
      <c r="AA99" s="366"/>
      <c r="AB99" s="366"/>
      <c r="AC99" s="366"/>
      <c r="AD99" s="19" t="s">
        <v>31</v>
      </c>
      <c r="AE99" s="370"/>
      <c r="AF99" s="370"/>
      <c r="AG99" s="16"/>
    </row>
    <row r="100" spans="1:33" ht="19.899999999999999" customHeight="1">
      <c r="A100" s="16"/>
      <c r="B100" s="22"/>
      <c r="D100" s="367" t="s">
        <v>189</v>
      </c>
      <c r="E100" s="367"/>
      <c r="F100" s="367"/>
      <c r="G100" s="367"/>
      <c r="H100" s="368">
        <f>IF('陸上２（参加者名簿）'!$BO$22="","",'陸上２（参加者名簿）'!$BO$22)</f>
        <v>1000</v>
      </c>
      <c r="I100" s="368"/>
      <c r="J100" s="368"/>
      <c r="K100" s="368"/>
      <c r="L100" s="368"/>
      <c r="M100" s="368"/>
      <c r="N100" s="93"/>
      <c r="O100" s="352" t="s">
        <v>196</v>
      </c>
      <c r="P100" s="352"/>
      <c r="Q100" s="16"/>
      <c r="R100" s="22"/>
      <c r="T100" s="367" t="s">
        <v>189</v>
      </c>
      <c r="U100" s="367"/>
      <c r="V100" s="367"/>
      <c r="W100" s="367"/>
      <c r="X100" s="368">
        <f>IF('陸上２（参加者名簿）'!$BO$22="","",'陸上２（参加者名簿）'!$BO$22)</f>
        <v>1000</v>
      </c>
      <c r="Y100" s="368"/>
      <c r="Z100" s="368"/>
      <c r="AA100" s="368"/>
      <c r="AB100" s="368"/>
      <c r="AC100" s="368"/>
      <c r="AD100" s="93"/>
      <c r="AE100" s="352" t="s">
        <v>196</v>
      </c>
      <c r="AF100" s="352"/>
      <c r="AG100" s="16"/>
    </row>
    <row r="101" spans="1:33" ht="19.899999999999999" customHeight="1">
      <c r="A101" s="16"/>
      <c r="B101" s="22"/>
      <c r="D101" s="367" t="s">
        <v>93</v>
      </c>
      <c r="E101" s="367"/>
      <c r="F101" s="367"/>
      <c r="G101" s="367"/>
      <c r="H101" s="353" t="str">
        <f>IF('陸上２（参加者名簿）'!$P$17="","",'陸上２（参加者名簿）'!$P$17)</f>
        <v/>
      </c>
      <c r="I101" s="353"/>
      <c r="J101" s="353"/>
      <c r="K101" s="353"/>
      <c r="L101" s="353"/>
      <c r="M101" s="353"/>
      <c r="N101" s="353"/>
      <c r="O101" s="351"/>
      <c r="P101" s="351"/>
      <c r="Q101" s="16"/>
      <c r="R101" s="22"/>
      <c r="T101" s="367" t="s">
        <v>93</v>
      </c>
      <c r="U101" s="367"/>
      <c r="V101" s="367"/>
      <c r="W101" s="367"/>
      <c r="X101" s="353" t="str">
        <f>IF('陸上２（参加者名簿）'!$P$17="","",'陸上２（参加者名簿）'!$P$17)</f>
        <v/>
      </c>
      <c r="Y101" s="353"/>
      <c r="Z101" s="353"/>
      <c r="AA101" s="353"/>
      <c r="AB101" s="353"/>
      <c r="AC101" s="353"/>
      <c r="AD101" s="353"/>
      <c r="AE101" s="351"/>
      <c r="AF101" s="351"/>
      <c r="AG101" s="16"/>
    </row>
    <row r="102" spans="1:33" ht="19.899999999999999" customHeight="1">
      <c r="A102" s="16"/>
      <c r="B102" s="22"/>
      <c r="D102" s="367" t="s">
        <v>58</v>
      </c>
      <c r="E102" s="367"/>
      <c r="F102" s="367"/>
      <c r="G102" s="367"/>
      <c r="H102" s="371" t="str">
        <f>IF('陸上２（参加者名簿）'!$AN$17="","",'陸上２（参加者名簿）'!$AN$17)</f>
        <v/>
      </c>
      <c r="I102" s="371"/>
      <c r="J102" s="371"/>
      <c r="K102" s="371"/>
      <c r="L102" s="371"/>
      <c r="M102" s="371"/>
      <c r="Q102" s="16"/>
      <c r="R102" s="22"/>
      <c r="T102" s="367" t="s">
        <v>58</v>
      </c>
      <c r="U102" s="367"/>
      <c r="V102" s="367"/>
      <c r="W102" s="367"/>
      <c r="X102" s="371" t="str">
        <f>IF('陸上２（参加者名簿）'!$AN$17="","",'陸上２（参加者名簿）'!$AN$17)</f>
        <v/>
      </c>
      <c r="Y102" s="371"/>
      <c r="Z102" s="371"/>
      <c r="AA102" s="371"/>
      <c r="AB102" s="371"/>
      <c r="AC102" s="371"/>
      <c r="AG102" s="16"/>
    </row>
    <row r="103" spans="1:33" ht="19.899999999999999" customHeight="1">
      <c r="A103" s="16"/>
      <c r="B103" s="22"/>
      <c r="D103" s="367" t="s">
        <v>59</v>
      </c>
      <c r="E103" s="367"/>
      <c r="F103" s="367"/>
      <c r="G103" s="367"/>
      <c r="H103" s="379"/>
      <c r="I103" s="379"/>
      <c r="J103" s="379"/>
      <c r="K103" s="379"/>
      <c r="L103" s="379"/>
      <c r="M103" s="379"/>
      <c r="Q103" s="16"/>
      <c r="R103" s="22"/>
      <c r="T103" s="367" t="s">
        <v>59</v>
      </c>
      <c r="U103" s="367"/>
      <c r="V103" s="367"/>
      <c r="W103" s="367"/>
      <c r="X103" s="379"/>
      <c r="Y103" s="379"/>
      <c r="Z103" s="379"/>
      <c r="AA103" s="379"/>
      <c r="AB103" s="379"/>
      <c r="AC103" s="379"/>
      <c r="AG103" s="16"/>
    </row>
    <row r="104" spans="1:33">
      <c r="A104" s="16"/>
      <c r="B104" s="22"/>
      <c r="Q104" s="16"/>
      <c r="R104" s="22"/>
      <c r="AG104" s="16"/>
    </row>
    <row r="105" spans="1:33" ht="12" customHeight="1">
      <c r="A105" s="16"/>
      <c r="B105" s="22"/>
      <c r="C105" s="369" t="s">
        <v>88</v>
      </c>
      <c r="D105" s="382" t="s">
        <v>120</v>
      </c>
      <c r="E105" s="383"/>
      <c r="F105" s="383"/>
      <c r="G105" s="384" t="s">
        <v>64</v>
      </c>
      <c r="H105" s="385"/>
      <c r="I105" s="385"/>
      <c r="J105" s="385"/>
      <c r="K105" s="385"/>
      <c r="L105" s="385"/>
      <c r="M105" s="386"/>
      <c r="N105" s="380" t="s">
        <v>63</v>
      </c>
      <c r="O105" s="381"/>
      <c r="Q105" s="16"/>
      <c r="R105" s="22"/>
      <c r="S105" s="369" t="s">
        <v>88</v>
      </c>
      <c r="T105" s="382" t="s">
        <v>120</v>
      </c>
      <c r="U105" s="383"/>
      <c r="V105" s="383"/>
      <c r="W105" s="384" t="s">
        <v>64</v>
      </c>
      <c r="X105" s="385"/>
      <c r="Y105" s="385"/>
      <c r="Z105" s="385"/>
      <c r="AA105" s="385"/>
      <c r="AB105" s="385"/>
      <c r="AC105" s="386"/>
      <c r="AD105" s="380" t="s">
        <v>63</v>
      </c>
      <c r="AE105" s="381"/>
      <c r="AG105" s="16"/>
    </row>
    <row r="106" spans="1:33" ht="18" customHeight="1">
      <c r="A106" s="16"/>
      <c r="B106" s="22"/>
      <c r="C106" s="369"/>
      <c r="D106" s="383"/>
      <c r="E106" s="383"/>
      <c r="F106" s="383"/>
      <c r="G106" s="387" t="s">
        <v>62</v>
      </c>
      <c r="H106" s="388"/>
      <c r="I106" s="388"/>
      <c r="J106" s="388"/>
      <c r="K106" s="388"/>
      <c r="L106" s="388"/>
      <c r="M106" s="389"/>
      <c r="N106" s="381"/>
      <c r="O106" s="381"/>
      <c r="Q106" s="16"/>
      <c r="R106" s="22"/>
      <c r="S106" s="369"/>
      <c r="T106" s="383"/>
      <c r="U106" s="383"/>
      <c r="V106" s="383"/>
      <c r="W106" s="387" t="s">
        <v>62</v>
      </c>
      <c r="X106" s="388"/>
      <c r="Y106" s="388"/>
      <c r="Z106" s="388"/>
      <c r="AA106" s="388"/>
      <c r="AB106" s="388"/>
      <c r="AC106" s="389"/>
      <c r="AD106" s="381"/>
      <c r="AE106" s="381"/>
      <c r="AG106" s="16"/>
    </row>
    <row r="107" spans="1:33" ht="13.15" customHeight="1">
      <c r="A107" s="16"/>
      <c r="B107" s="22"/>
      <c r="C107" s="364"/>
      <c r="D107" s="354"/>
      <c r="E107" s="355"/>
      <c r="F107" s="372"/>
      <c r="G107" s="358" t="str">
        <f>IF(ISNA(VLOOKUP(C107,リスト!$J$7:$W$54,4,FALSE)),"",VLOOKUP(C107,リスト!$J$7:$W$54,4,FALSE))</f>
        <v/>
      </c>
      <c r="H107" s="359"/>
      <c r="I107" s="359"/>
      <c r="J107" s="359"/>
      <c r="K107" s="359"/>
      <c r="L107" s="359"/>
      <c r="M107" s="360"/>
      <c r="N107" s="350" t="str">
        <f>IF(ISNA(VLOOKUP(C107,リスト!$J$7:$W$54,6,FALSE)),"",VLOOKUP(C107,リスト!$J$7:$W$54,6,FALSE))</f>
        <v/>
      </c>
      <c r="O107" s="350"/>
      <c r="Q107" s="16"/>
      <c r="R107" s="22"/>
      <c r="S107" s="364"/>
      <c r="T107" s="354"/>
      <c r="U107" s="355"/>
      <c r="V107" s="372"/>
      <c r="W107" s="358" t="str">
        <f>IF(ISNA(VLOOKUP(S107,リスト!$J$7:$W$54,4,FALSE)),"",VLOOKUP(S107,リスト!$J$7:$W$54,4,FALSE))</f>
        <v/>
      </c>
      <c r="X107" s="359"/>
      <c r="Y107" s="359"/>
      <c r="Z107" s="359"/>
      <c r="AA107" s="359"/>
      <c r="AB107" s="359"/>
      <c r="AC107" s="360"/>
      <c r="AD107" s="350" t="str">
        <f>IF(ISNA(VLOOKUP(S107,リスト!$J$7:$W$54,6,FALSE)),"",VLOOKUP(S107,リスト!$J$7:$W$54,6,FALSE))</f>
        <v/>
      </c>
      <c r="AE107" s="350"/>
      <c r="AG107" s="16"/>
    </row>
    <row r="108" spans="1:33" ht="19.899999999999999" customHeight="1">
      <c r="A108" s="16"/>
      <c r="B108" s="22"/>
      <c r="C108" s="364"/>
      <c r="D108" s="356"/>
      <c r="E108" s="357"/>
      <c r="F108" s="373"/>
      <c r="G108" s="361" t="str">
        <f>IF(ISNA(VLOOKUP(C107,リスト!$J$7:$W$54,3,FALSE)),"",VLOOKUP(C107,リスト!$J$7:$W$54,3,FALSE))</f>
        <v/>
      </c>
      <c r="H108" s="362"/>
      <c r="I108" s="362"/>
      <c r="J108" s="362"/>
      <c r="K108" s="362"/>
      <c r="L108" s="362"/>
      <c r="M108" s="363"/>
      <c r="N108" s="350"/>
      <c r="O108" s="350"/>
      <c r="Q108" s="16"/>
      <c r="R108" s="22"/>
      <c r="S108" s="364"/>
      <c r="T108" s="356"/>
      <c r="U108" s="357"/>
      <c r="V108" s="373"/>
      <c r="W108" s="361" t="str">
        <f>IF(ISNA(VLOOKUP(S107,リスト!$J$7:$W$54,3,FALSE)),"",VLOOKUP(S107,リスト!$J$7:$W$54,3,FALSE))</f>
        <v/>
      </c>
      <c r="X108" s="362"/>
      <c r="Y108" s="362"/>
      <c r="Z108" s="362"/>
      <c r="AA108" s="362"/>
      <c r="AB108" s="362"/>
      <c r="AC108" s="363"/>
      <c r="AD108" s="350"/>
      <c r="AE108" s="350"/>
      <c r="AG108" s="16"/>
    </row>
    <row r="109" spans="1:33" ht="13.15" customHeight="1">
      <c r="A109" s="16"/>
      <c r="B109" s="22"/>
      <c r="C109" s="364"/>
      <c r="D109" s="354"/>
      <c r="E109" s="355"/>
      <c r="F109" s="355"/>
      <c r="G109" s="358" t="str">
        <f>IF(ISNA(VLOOKUP(C109,リスト!$J$7:$W$54,4,FALSE)),"",VLOOKUP(C109,リスト!$J$7:$W$54,4,FALSE))</f>
        <v/>
      </c>
      <c r="H109" s="359"/>
      <c r="I109" s="359"/>
      <c r="J109" s="359"/>
      <c r="K109" s="359"/>
      <c r="L109" s="359"/>
      <c r="M109" s="360"/>
      <c r="N109" s="350" t="str">
        <f>IF(ISNA(VLOOKUP(C109,リスト!$J$7:$W$54,6,FALSE)),"",VLOOKUP(C109,リスト!$J$7:$W$54,6,FALSE))</f>
        <v/>
      </c>
      <c r="O109" s="350"/>
      <c r="Q109" s="16"/>
      <c r="R109" s="22"/>
      <c r="S109" s="364"/>
      <c r="T109" s="354"/>
      <c r="U109" s="355"/>
      <c r="V109" s="355"/>
      <c r="W109" s="358" t="str">
        <f>IF(ISNA(VLOOKUP(S109,リスト!$J$7:$W$54,4,FALSE)),"",VLOOKUP(S109,リスト!$J$7:$W$54,4,FALSE))</f>
        <v/>
      </c>
      <c r="X109" s="359"/>
      <c r="Y109" s="359"/>
      <c r="Z109" s="359"/>
      <c r="AA109" s="359"/>
      <c r="AB109" s="359"/>
      <c r="AC109" s="360"/>
      <c r="AD109" s="350" t="str">
        <f>IF(ISNA(VLOOKUP(S109,リスト!$J$7:$W$54,6,FALSE)),"",VLOOKUP(S109,リスト!$J$7:$W$54,6,FALSE))</f>
        <v/>
      </c>
      <c r="AE109" s="350"/>
      <c r="AG109" s="16"/>
    </row>
    <row r="110" spans="1:33" ht="19.899999999999999" customHeight="1">
      <c r="A110" s="16"/>
      <c r="B110" s="22"/>
      <c r="C110" s="364"/>
      <c r="D110" s="356"/>
      <c r="E110" s="357"/>
      <c r="F110" s="357"/>
      <c r="G110" s="361" t="str">
        <f>IF(ISNA(VLOOKUP(C109,リスト!$J$7:$W$54,3,FALSE)),"",VLOOKUP(C109,リスト!$J$7:$W$54,3,FALSE))</f>
        <v/>
      </c>
      <c r="H110" s="362"/>
      <c r="I110" s="362"/>
      <c r="J110" s="362"/>
      <c r="K110" s="362"/>
      <c r="L110" s="362"/>
      <c r="M110" s="363"/>
      <c r="N110" s="350"/>
      <c r="O110" s="350"/>
      <c r="Q110" s="16"/>
      <c r="R110" s="22"/>
      <c r="S110" s="364"/>
      <c r="T110" s="356"/>
      <c r="U110" s="357"/>
      <c r="V110" s="357"/>
      <c r="W110" s="361" t="str">
        <f>IF(ISNA(VLOOKUP(S109,リスト!$J$7:$W$54,3,FALSE)),"",VLOOKUP(S109,リスト!$J$7:$W$54,3,FALSE))</f>
        <v/>
      </c>
      <c r="X110" s="362"/>
      <c r="Y110" s="362"/>
      <c r="Z110" s="362"/>
      <c r="AA110" s="362"/>
      <c r="AB110" s="362"/>
      <c r="AC110" s="363"/>
      <c r="AD110" s="350"/>
      <c r="AE110" s="350"/>
      <c r="AG110" s="16"/>
    </row>
    <row r="111" spans="1:33" ht="13.15" customHeight="1">
      <c r="A111" s="16"/>
      <c r="B111" s="22"/>
      <c r="C111" s="364"/>
      <c r="D111" s="354"/>
      <c r="E111" s="355"/>
      <c r="F111" s="355"/>
      <c r="G111" s="358" t="str">
        <f>IF(ISNA(VLOOKUP(C111,リスト!$J$7:$W$54,4,FALSE)),"",VLOOKUP(C111,リスト!$J$7:$W$54,4,FALSE))</f>
        <v/>
      </c>
      <c r="H111" s="359"/>
      <c r="I111" s="359"/>
      <c r="J111" s="359"/>
      <c r="K111" s="359"/>
      <c r="L111" s="359"/>
      <c r="M111" s="360"/>
      <c r="N111" s="350" t="str">
        <f>IF(ISNA(VLOOKUP(C111,リスト!$J$7:$W$54,6,FALSE)),"",VLOOKUP(C111,リスト!$J$7:$W$54,6,FALSE))</f>
        <v/>
      </c>
      <c r="O111" s="350"/>
      <c r="Q111" s="16"/>
      <c r="R111" s="22"/>
      <c r="S111" s="364"/>
      <c r="T111" s="354"/>
      <c r="U111" s="355"/>
      <c r="V111" s="355"/>
      <c r="W111" s="358" t="str">
        <f>IF(ISNA(VLOOKUP(S111,リスト!$J$7:$W$54,4,FALSE)),"",VLOOKUP(S111,リスト!$J$7:$W$54,4,FALSE))</f>
        <v/>
      </c>
      <c r="X111" s="359"/>
      <c r="Y111" s="359"/>
      <c r="Z111" s="359"/>
      <c r="AA111" s="359"/>
      <c r="AB111" s="359"/>
      <c r="AC111" s="360"/>
      <c r="AD111" s="350" t="str">
        <f>IF(ISNA(VLOOKUP(S111,リスト!$J$7:$W$54,6,FALSE)),"",VLOOKUP(S111,リスト!$J$7:$W$54,6,FALSE))</f>
        <v/>
      </c>
      <c r="AE111" s="350"/>
      <c r="AG111" s="16"/>
    </row>
    <row r="112" spans="1:33" ht="19.899999999999999" customHeight="1">
      <c r="A112" s="16"/>
      <c r="B112" s="22"/>
      <c r="C112" s="364"/>
      <c r="D112" s="356"/>
      <c r="E112" s="357"/>
      <c r="F112" s="357"/>
      <c r="G112" s="361" t="str">
        <f>IF(ISNA(VLOOKUP(C111,リスト!$J$7:$W$54,3,FALSE)),"",VLOOKUP(C111,リスト!$J$7:$W$54,3,FALSE))</f>
        <v/>
      </c>
      <c r="H112" s="362"/>
      <c r="I112" s="362"/>
      <c r="J112" s="362"/>
      <c r="K112" s="362"/>
      <c r="L112" s="362"/>
      <c r="M112" s="363"/>
      <c r="N112" s="350"/>
      <c r="O112" s="350"/>
      <c r="Q112" s="16"/>
      <c r="R112" s="22"/>
      <c r="S112" s="364"/>
      <c r="T112" s="356"/>
      <c r="U112" s="357"/>
      <c r="V112" s="357"/>
      <c r="W112" s="361" t="str">
        <f>IF(ISNA(VLOOKUP(S111,リスト!$J$7:$W$54,3,FALSE)),"",VLOOKUP(S111,リスト!$J$7:$W$54,3,FALSE))</f>
        <v/>
      </c>
      <c r="X112" s="362"/>
      <c r="Y112" s="362"/>
      <c r="Z112" s="362"/>
      <c r="AA112" s="362"/>
      <c r="AB112" s="362"/>
      <c r="AC112" s="363"/>
      <c r="AD112" s="350"/>
      <c r="AE112" s="350"/>
      <c r="AG112" s="16"/>
    </row>
    <row r="113" spans="1:33" ht="13.15" customHeight="1">
      <c r="A113" s="16"/>
      <c r="B113" s="22"/>
      <c r="C113" s="364"/>
      <c r="D113" s="354"/>
      <c r="E113" s="355"/>
      <c r="F113" s="355"/>
      <c r="G113" s="358" t="str">
        <f>IF(ISNA(VLOOKUP(C113,リスト!$J$7:$W$54,4,FALSE)),"",VLOOKUP(C113,リスト!$J$7:$W$54,4,FALSE))</f>
        <v/>
      </c>
      <c r="H113" s="359"/>
      <c r="I113" s="359"/>
      <c r="J113" s="359"/>
      <c r="K113" s="359"/>
      <c r="L113" s="359"/>
      <c r="M113" s="360"/>
      <c r="N113" s="350" t="str">
        <f>IF(ISNA(VLOOKUP(C113,リスト!$J$7:$W$54,6,FALSE)),"",VLOOKUP(C113,リスト!$J$7:$W$54,6,FALSE))</f>
        <v/>
      </c>
      <c r="O113" s="350"/>
      <c r="Q113" s="16"/>
      <c r="R113" s="22"/>
      <c r="S113" s="364"/>
      <c r="T113" s="354"/>
      <c r="U113" s="355"/>
      <c r="V113" s="355"/>
      <c r="W113" s="358" t="str">
        <f>IF(ISNA(VLOOKUP(S113,リスト!$J$7:$W$54,4,FALSE)),"",VLOOKUP(S113,リスト!$J$7:$W$54,4,FALSE))</f>
        <v/>
      </c>
      <c r="X113" s="359"/>
      <c r="Y113" s="359"/>
      <c r="Z113" s="359"/>
      <c r="AA113" s="359"/>
      <c r="AB113" s="359"/>
      <c r="AC113" s="360"/>
      <c r="AD113" s="350" t="str">
        <f>IF(ISNA(VLOOKUP(S113,リスト!$J$7:$W$54,6,FALSE)),"",VLOOKUP(S113,リスト!$J$7:$W$54,6,FALSE))</f>
        <v/>
      </c>
      <c r="AE113" s="350"/>
      <c r="AG113" s="16"/>
    </row>
    <row r="114" spans="1:33" ht="19.899999999999999" customHeight="1">
      <c r="A114" s="16"/>
      <c r="B114" s="22"/>
      <c r="C114" s="364"/>
      <c r="D114" s="356"/>
      <c r="E114" s="357"/>
      <c r="F114" s="357"/>
      <c r="G114" s="361" t="str">
        <f>IF(ISNA(VLOOKUP(C113,リスト!$J$7:$W$54,3,FALSE)),"",VLOOKUP(C113,リスト!$J$7:$W$54,3,FALSE))</f>
        <v/>
      </c>
      <c r="H114" s="362"/>
      <c r="I114" s="362"/>
      <c r="J114" s="362"/>
      <c r="K114" s="362"/>
      <c r="L114" s="362"/>
      <c r="M114" s="363"/>
      <c r="N114" s="350"/>
      <c r="O114" s="350"/>
      <c r="Q114" s="16"/>
      <c r="R114" s="22"/>
      <c r="S114" s="364"/>
      <c r="T114" s="356"/>
      <c r="U114" s="357"/>
      <c r="V114" s="357"/>
      <c r="W114" s="361" t="str">
        <f>IF(ISNA(VLOOKUP(S113,リスト!$J$7:$W$54,3,FALSE)),"",VLOOKUP(S113,リスト!$J$7:$W$54,3,FALSE))</f>
        <v/>
      </c>
      <c r="X114" s="362"/>
      <c r="Y114" s="362"/>
      <c r="Z114" s="362"/>
      <c r="AA114" s="362"/>
      <c r="AB114" s="362"/>
      <c r="AC114" s="363"/>
      <c r="AD114" s="350"/>
      <c r="AE114" s="350"/>
      <c r="AG114" s="16"/>
    </row>
    <row r="115" spans="1:33" ht="13.15" customHeight="1">
      <c r="A115" s="16"/>
      <c r="B115" s="22"/>
      <c r="C115" s="364"/>
      <c r="D115" s="354"/>
      <c r="E115" s="355"/>
      <c r="F115" s="355"/>
      <c r="G115" s="358" t="str">
        <f>IF(ISNA(VLOOKUP(C115,リスト!$J$7:$W$54,4,FALSE)),"",VLOOKUP(C115,リスト!$J$7:$W$54,4,FALSE))</f>
        <v/>
      </c>
      <c r="H115" s="359"/>
      <c r="I115" s="359"/>
      <c r="J115" s="359"/>
      <c r="K115" s="359"/>
      <c r="L115" s="359"/>
      <c r="M115" s="360"/>
      <c r="N115" s="350" t="str">
        <f>IF(ISNA(VLOOKUP(C115,リスト!$J$7:$W$54,6,FALSE)),"",VLOOKUP(C115,リスト!$J$7:$W$54,6,FALSE))</f>
        <v/>
      </c>
      <c r="O115" s="350"/>
      <c r="Q115" s="16"/>
      <c r="R115" s="22"/>
      <c r="S115" s="364"/>
      <c r="T115" s="354"/>
      <c r="U115" s="355"/>
      <c r="V115" s="355"/>
      <c r="W115" s="358" t="str">
        <f>IF(ISNA(VLOOKUP(S115,リスト!$J$7:$W$54,4,FALSE)),"",VLOOKUP(S115,リスト!$J$7:$W$54,4,FALSE))</f>
        <v/>
      </c>
      <c r="X115" s="359"/>
      <c r="Y115" s="359"/>
      <c r="Z115" s="359"/>
      <c r="AA115" s="359"/>
      <c r="AB115" s="359"/>
      <c r="AC115" s="360"/>
      <c r="AD115" s="350" t="str">
        <f>IF(ISNA(VLOOKUP(S115,リスト!$J$7:$W$54,6,FALSE)),"",VLOOKUP(S115,リスト!$J$7:$W$54,6,FALSE))</f>
        <v/>
      </c>
      <c r="AE115" s="350"/>
      <c r="AG115" s="16"/>
    </row>
    <row r="116" spans="1:33" ht="19.899999999999999" customHeight="1">
      <c r="A116" s="16"/>
      <c r="B116" s="22"/>
      <c r="C116" s="364"/>
      <c r="D116" s="356"/>
      <c r="E116" s="357"/>
      <c r="F116" s="357"/>
      <c r="G116" s="361" t="str">
        <f>IF(ISNA(VLOOKUP(C115,リスト!$J$7:$W$54,3,FALSE)),"",VLOOKUP(C115,リスト!$J$7:$W$54,3,FALSE))</f>
        <v/>
      </c>
      <c r="H116" s="362"/>
      <c r="I116" s="362"/>
      <c r="J116" s="362"/>
      <c r="K116" s="362"/>
      <c r="L116" s="362"/>
      <c r="M116" s="363"/>
      <c r="N116" s="350"/>
      <c r="O116" s="350"/>
      <c r="Q116" s="16"/>
      <c r="R116" s="22"/>
      <c r="S116" s="364"/>
      <c r="T116" s="356"/>
      <c r="U116" s="357"/>
      <c r="V116" s="357"/>
      <c r="W116" s="361" t="str">
        <f>IF(ISNA(VLOOKUP(S115,リスト!$J$7:$W$54,3,FALSE)),"",VLOOKUP(S115,リスト!$J$7:$W$54,3,FALSE))</f>
        <v/>
      </c>
      <c r="X116" s="362"/>
      <c r="Y116" s="362"/>
      <c r="Z116" s="362"/>
      <c r="AA116" s="362"/>
      <c r="AB116" s="362"/>
      <c r="AC116" s="363"/>
      <c r="AD116" s="350"/>
      <c r="AE116" s="350"/>
      <c r="AG116" s="16"/>
    </row>
    <row r="117" spans="1:33" ht="13.15" customHeight="1">
      <c r="A117" s="16"/>
      <c r="B117" s="22"/>
      <c r="C117" s="364"/>
      <c r="D117" s="354"/>
      <c r="E117" s="355"/>
      <c r="F117" s="355"/>
      <c r="G117" s="358" t="str">
        <f>IF(ISNA(VLOOKUP(C117,リスト!$J$7:$W$54,4,FALSE)),"",VLOOKUP(C117,リスト!$J$7:$W$54,4,FALSE))</f>
        <v/>
      </c>
      <c r="H117" s="359"/>
      <c r="I117" s="359"/>
      <c r="J117" s="359"/>
      <c r="K117" s="359"/>
      <c r="L117" s="359"/>
      <c r="M117" s="360"/>
      <c r="N117" s="350" t="str">
        <f>IF(ISNA(VLOOKUP(C117,リスト!$J$7:$W$54,6,FALSE)),"",VLOOKUP(C117,リスト!$J$7:$W$54,6,FALSE))</f>
        <v/>
      </c>
      <c r="O117" s="350"/>
      <c r="Q117" s="16"/>
      <c r="R117" s="22"/>
      <c r="S117" s="364"/>
      <c r="T117" s="354"/>
      <c r="U117" s="355"/>
      <c r="V117" s="355"/>
      <c r="W117" s="358" t="str">
        <f>IF(ISNA(VLOOKUP(S117,リスト!$J$7:$W$54,4,FALSE)),"",VLOOKUP(S117,リスト!$J$7:$W$54,4,FALSE))</f>
        <v/>
      </c>
      <c r="X117" s="359"/>
      <c r="Y117" s="359"/>
      <c r="Z117" s="359"/>
      <c r="AA117" s="359"/>
      <c r="AB117" s="359"/>
      <c r="AC117" s="360"/>
      <c r="AD117" s="350" t="str">
        <f>IF(ISNA(VLOOKUP(S117,リスト!$J$7:$W$54,6,FALSE)),"",VLOOKUP(S117,リスト!$J$7:$W$54,6,FALSE))</f>
        <v/>
      </c>
      <c r="AE117" s="350"/>
      <c r="AG117" s="16"/>
    </row>
    <row r="118" spans="1:33" ht="19.899999999999999" customHeight="1">
      <c r="A118" s="16"/>
      <c r="B118" s="22"/>
      <c r="C118" s="364"/>
      <c r="D118" s="356"/>
      <c r="E118" s="357"/>
      <c r="F118" s="357"/>
      <c r="G118" s="361" t="str">
        <f>IF(ISNA(VLOOKUP(C117,リスト!$J$7:$W$54,3,FALSE)),"",VLOOKUP(C117,リスト!$J$7:$W$54,3,FALSE))</f>
        <v/>
      </c>
      <c r="H118" s="362"/>
      <c r="I118" s="362"/>
      <c r="J118" s="362"/>
      <c r="K118" s="362"/>
      <c r="L118" s="362"/>
      <c r="M118" s="363"/>
      <c r="N118" s="350"/>
      <c r="O118" s="350"/>
      <c r="Q118" s="16"/>
      <c r="R118" s="22"/>
      <c r="S118" s="364"/>
      <c r="T118" s="356"/>
      <c r="U118" s="357"/>
      <c r="V118" s="357"/>
      <c r="W118" s="361" t="str">
        <f>IF(ISNA(VLOOKUP(S117,リスト!$J$7:$W$54,3,FALSE)),"",VLOOKUP(S117,リスト!$J$7:$W$54,3,FALSE))</f>
        <v/>
      </c>
      <c r="X118" s="362"/>
      <c r="Y118" s="362"/>
      <c r="Z118" s="362"/>
      <c r="AA118" s="362"/>
      <c r="AB118" s="362"/>
      <c r="AC118" s="363"/>
      <c r="AD118" s="350"/>
      <c r="AE118" s="350"/>
      <c r="AG118" s="16"/>
    </row>
    <row r="119" spans="1:33" s="83" customFormat="1" ht="24" customHeight="1" thickBot="1">
      <c r="A119" s="85"/>
      <c r="B119" s="86"/>
      <c r="C119" s="87"/>
      <c r="D119" s="87"/>
      <c r="E119" s="88" t="s">
        <v>37</v>
      </c>
      <c r="F119" s="87"/>
      <c r="G119" s="87"/>
      <c r="H119" s="87"/>
      <c r="I119" s="87"/>
      <c r="J119" s="87"/>
      <c r="K119" s="87"/>
      <c r="L119" s="87"/>
      <c r="M119" s="87"/>
      <c r="N119" s="87"/>
      <c r="O119" s="87"/>
      <c r="P119" s="87"/>
      <c r="Q119" s="89"/>
      <c r="R119" s="86"/>
      <c r="S119" s="87"/>
      <c r="T119" s="87"/>
      <c r="U119" s="88" t="s">
        <v>37</v>
      </c>
      <c r="V119" s="87"/>
      <c r="W119" s="87"/>
      <c r="X119" s="87"/>
      <c r="Y119" s="87"/>
      <c r="Z119" s="87"/>
      <c r="AA119" s="87"/>
      <c r="AB119" s="87"/>
      <c r="AC119" s="87"/>
      <c r="AD119" s="87"/>
      <c r="AE119" s="87"/>
      <c r="AF119" s="87"/>
      <c r="AG119" s="89"/>
    </row>
    <row r="120" spans="1:33">
      <c r="E120" s="84"/>
      <c r="U120" s="84"/>
    </row>
    <row r="121" spans="1:33" ht="16.899999999999999" customHeight="1">
      <c r="C121" s="41"/>
      <c r="D121" s="41"/>
    </row>
    <row r="122" spans="1:33" ht="16.899999999999999" customHeight="1">
      <c r="C122" s="40" t="s">
        <v>86</v>
      </c>
      <c r="D122" s="40"/>
    </row>
    <row r="123" spans="1:33" ht="16.899999999999999" customHeight="1">
      <c r="C123" s="40" t="s">
        <v>87</v>
      </c>
      <c r="D123" s="40"/>
    </row>
    <row r="128" spans="1:33" ht="11.25" customHeight="1">
      <c r="C128" s="375" t="s">
        <v>213</v>
      </c>
      <c r="D128" s="375"/>
      <c r="E128" s="375"/>
      <c r="F128" s="375"/>
      <c r="G128" s="375"/>
    </row>
    <row r="129" spans="1:33" ht="11.25" customHeight="1">
      <c r="C129" s="375"/>
      <c r="D129" s="375"/>
      <c r="E129" s="375"/>
      <c r="F129" s="375"/>
      <c r="G129" s="375"/>
    </row>
    <row r="130" spans="1:33" ht="11.25" customHeight="1">
      <c r="C130" s="375"/>
      <c r="D130" s="375"/>
      <c r="E130" s="375"/>
      <c r="F130" s="375"/>
      <c r="G130" s="375"/>
    </row>
    <row r="131" spans="1:33" ht="18.75">
      <c r="C131" s="375"/>
      <c r="D131" s="375"/>
      <c r="E131" s="375"/>
      <c r="F131" s="375"/>
      <c r="G131" s="375"/>
      <c r="H131" s="376" t="str">
        <f>IF($H$17="","",$H$17)</f>
        <v>第５０回広島県民スポーツ大会　陸上競技リレー申込書</v>
      </c>
      <c r="I131" s="376"/>
      <c r="J131" s="376"/>
      <c r="K131" s="376"/>
      <c r="L131" s="376"/>
      <c r="M131" s="376"/>
      <c r="N131" s="376"/>
      <c r="O131" s="376"/>
      <c r="P131" s="376"/>
      <c r="Q131" s="376"/>
      <c r="R131" s="376"/>
      <c r="S131" s="376"/>
      <c r="T131" s="376"/>
      <c r="U131" s="376"/>
      <c r="V131" s="376"/>
      <c r="W131" s="376"/>
      <c r="X131" s="376"/>
      <c r="Y131" s="376"/>
      <c r="Z131" s="376"/>
      <c r="AA131" s="376"/>
      <c r="AB131" s="376"/>
      <c r="AC131" s="376"/>
      <c r="AD131" s="376"/>
      <c r="AE131" s="376"/>
      <c r="AF131" s="376"/>
      <c r="AG131" s="1"/>
    </row>
    <row r="132" spans="1:33" ht="12" thickBot="1">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row>
    <row r="133" spans="1:33" ht="15.4" customHeight="1">
      <c r="A133" s="16"/>
      <c r="B133" s="20"/>
      <c r="C133" s="21"/>
      <c r="D133" s="21"/>
      <c r="E133" s="21"/>
      <c r="F133" s="21"/>
      <c r="G133" s="21"/>
      <c r="H133" s="21"/>
      <c r="I133" s="21"/>
      <c r="J133" s="21"/>
      <c r="K133" s="21"/>
      <c r="L133" s="21"/>
      <c r="M133" s="21"/>
      <c r="N133" s="21"/>
      <c r="O133" s="21"/>
      <c r="P133" s="178" t="str">
        <f>IF(O134="女",2,"")</f>
        <v/>
      </c>
      <c r="Q133" s="15"/>
      <c r="R133" s="20"/>
      <c r="S133" s="21"/>
      <c r="T133" s="21"/>
      <c r="U133" s="21"/>
      <c r="V133" s="21"/>
      <c r="W133" s="21"/>
      <c r="X133" s="21"/>
      <c r="Y133" s="21"/>
      <c r="Z133" s="21"/>
      <c r="AA133" s="21"/>
      <c r="AB133" s="21"/>
      <c r="AC133" s="21"/>
      <c r="AD133" s="21"/>
      <c r="AE133" s="21"/>
      <c r="AF133" s="178" t="str">
        <f>IF(AE134="女",2,"")</f>
        <v/>
      </c>
      <c r="AG133" s="15"/>
    </row>
    <row r="134" spans="1:33" ht="19.899999999999999" customHeight="1">
      <c r="A134" s="16"/>
      <c r="B134" s="22"/>
      <c r="D134" s="367" t="s">
        <v>188</v>
      </c>
      <c r="E134" s="367"/>
      <c r="F134" s="367"/>
      <c r="G134" s="367"/>
      <c r="H134" s="365"/>
      <c r="I134" s="366"/>
      <c r="J134" s="366"/>
      <c r="K134" s="366"/>
      <c r="L134" s="366"/>
      <c r="M134" s="366"/>
      <c r="N134" s="19" t="s">
        <v>31</v>
      </c>
      <c r="O134" s="370"/>
      <c r="P134" s="370"/>
      <c r="Q134" s="16"/>
      <c r="R134" s="22"/>
      <c r="T134" s="367" t="s">
        <v>188</v>
      </c>
      <c r="U134" s="367"/>
      <c r="V134" s="367"/>
      <c r="W134" s="367"/>
      <c r="X134" s="365"/>
      <c r="Y134" s="366"/>
      <c r="Z134" s="366"/>
      <c r="AA134" s="366"/>
      <c r="AB134" s="366"/>
      <c r="AC134" s="366"/>
      <c r="AD134" s="19" t="s">
        <v>31</v>
      </c>
      <c r="AE134" s="370"/>
      <c r="AF134" s="370"/>
      <c r="AG134" s="16"/>
    </row>
    <row r="135" spans="1:33" ht="19.899999999999999" customHeight="1">
      <c r="A135" s="16"/>
      <c r="B135" s="22"/>
      <c r="D135" s="367" t="s">
        <v>189</v>
      </c>
      <c r="E135" s="367"/>
      <c r="F135" s="367"/>
      <c r="G135" s="367"/>
      <c r="H135" s="378">
        <f>IF('陸上２（参加者名簿）'!$BO$22="","",'陸上２（参加者名簿）'!$BO$22)</f>
        <v>1000</v>
      </c>
      <c r="I135" s="378"/>
      <c r="J135" s="378"/>
      <c r="K135" s="378"/>
      <c r="L135" s="378"/>
      <c r="M135" s="378"/>
      <c r="N135" s="19"/>
      <c r="O135" s="377" t="s">
        <v>196</v>
      </c>
      <c r="P135" s="352"/>
      <c r="Q135" s="16"/>
      <c r="R135" s="22"/>
      <c r="T135" s="367" t="s">
        <v>189</v>
      </c>
      <c r="U135" s="367"/>
      <c r="V135" s="367"/>
      <c r="W135" s="367"/>
      <c r="X135" s="378">
        <f>IF('陸上２（参加者名簿）'!$BO$22="","",'陸上２（参加者名簿）'!$BO$22)</f>
        <v>1000</v>
      </c>
      <c r="Y135" s="378"/>
      <c r="Z135" s="378"/>
      <c r="AA135" s="378"/>
      <c r="AB135" s="378"/>
      <c r="AC135" s="378"/>
      <c r="AD135" s="19"/>
      <c r="AE135" s="377" t="s">
        <v>196</v>
      </c>
      <c r="AF135" s="352"/>
      <c r="AG135" s="16"/>
    </row>
    <row r="136" spans="1:33" ht="19.899999999999999" customHeight="1">
      <c r="A136" s="16"/>
      <c r="B136" s="22"/>
      <c r="D136" s="367" t="s">
        <v>93</v>
      </c>
      <c r="E136" s="367"/>
      <c r="F136" s="367"/>
      <c r="G136" s="367"/>
      <c r="H136" s="371" t="str">
        <f>IF('陸上２（参加者名簿）'!$P$17="","",'陸上２（参加者名簿）'!$P$17)</f>
        <v/>
      </c>
      <c r="I136" s="371"/>
      <c r="J136" s="371"/>
      <c r="K136" s="371"/>
      <c r="L136" s="371"/>
      <c r="M136" s="371"/>
      <c r="N136" s="371"/>
      <c r="O136" s="374"/>
      <c r="P136" s="374"/>
      <c r="Q136" s="16"/>
      <c r="R136" s="22"/>
      <c r="T136" s="367" t="s">
        <v>93</v>
      </c>
      <c r="U136" s="367"/>
      <c r="V136" s="367"/>
      <c r="W136" s="367"/>
      <c r="X136" s="371" t="str">
        <f>IF('陸上２（参加者名簿）'!$P$17="","",'陸上２（参加者名簿）'!$P$17)</f>
        <v/>
      </c>
      <c r="Y136" s="371"/>
      <c r="Z136" s="371"/>
      <c r="AA136" s="371"/>
      <c r="AB136" s="371"/>
      <c r="AC136" s="371"/>
      <c r="AD136" s="371"/>
      <c r="AE136" s="374"/>
      <c r="AF136" s="374"/>
      <c r="AG136" s="16"/>
    </row>
    <row r="137" spans="1:33" ht="19.899999999999999" customHeight="1">
      <c r="A137" s="16"/>
      <c r="B137" s="22"/>
      <c r="D137" s="367" t="s">
        <v>58</v>
      </c>
      <c r="E137" s="367"/>
      <c r="F137" s="367"/>
      <c r="G137" s="367"/>
      <c r="H137" s="371" t="str">
        <f>IF('陸上２（参加者名簿）'!$AN$17="","",'陸上２（参加者名簿）'!$AN$17)</f>
        <v/>
      </c>
      <c r="I137" s="371"/>
      <c r="J137" s="371"/>
      <c r="K137" s="371"/>
      <c r="L137" s="371"/>
      <c r="M137" s="371"/>
      <c r="Q137" s="16"/>
      <c r="R137" s="22"/>
      <c r="T137" s="367" t="s">
        <v>58</v>
      </c>
      <c r="U137" s="367"/>
      <c r="V137" s="367"/>
      <c r="W137" s="367"/>
      <c r="X137" s="371" t="str">
        <f>IF('陸上２（参加者名簿）'!$AN$17="","",'陸上２（参加者名簿）'!$AN$17)</f>
        <v/>
      </c>
      <c r="Y137" s="371"/>
      <c r="Z137" s="371"/>
      <c r="AA137" s="371"/>
      <c r="AB137" s="371"/>
      <c r="AC137" s="371"/>
      <c r="AG137" s="16"/>
    </row>
    <row r="138" spans="1:33" ht="19.899999999999999" customHeight="1">
      <c r="A138" s="16"/>
      <c r="B138" s="22"/>
      <c r="D138" s="367" t="s">
        <v>59</v>
      </c>
      <c r="E138" s="367"/>
      <c r="F138" s="367"/>
      <c r="G138" s="367"/>
      <c r="H138" s="379"/>
      <c r="I138" s="379"/>
      <c r="J138" s="379"/>
      <c r="K138" s="379"/>
      <c r="L138" s="379"/>
      <c r="M138" s="379"/>
      <c r="Q138" s="16"/>
      <c r="R138" s="22"/>
      <c r="T138" s="367" t="s">
        <v>59</v>
      </c>
      <c r="U138" s="367"/>
      <c r="V138" s="367"/>
      <c r="W138" s="367"/>
      <c r="X138" s="379"/>
      <c r="Y138" s="379"/>
      <c r="Z138" s="379"/>
      <c r="AA138" s="379"/>
      <c r="AB138" s="379"/>
      <c r="AC138" s="379"/>
      <c r="AG138" s="16"/>
    </row>
    <row r="139" spans="1:33">
      <c r="A139" s="16"/>
      <c r="B139" s="22"/>
      <c r="Q139" s="16"/>
      <c r="R139" s="22"/>
      <c r="AG139" s="16"/>
    </row>
    <row r="140" spans="1:33" ht="12" customHeight="1">
      <c r="A140" s="16"/>
      <c r="B140" s="22"/>
      <c r="C140" s="369" t="s">
        <v>88</v>
      </c>
      <c r="D140" s="382" t="s">
        <v>120</v>
      </c>
      <c r="E140" s="383"/>
      <c r="F140" s="383"/>
      <c r="G140" s="384" t="s">
        <v>64</v>
      </c>
      <c r="H140" s="385"/>
      <c r="I140" s="385"/>
      <c r="J140" s="385"/>
      <c r="K140" s="385"/>
      <c r="L140" s="385"/>
      <c r="M140" s="386"/>
      <c r="N140" s="380" t="s">
        <v>63</v>
      </c>
      <c r="O140" s="381"/>
      <c r="Q140" s="16"/>
      <c r="R140" s="22"/>
      <c r="S140" s="369" t="s">
        <v>88</v>
      </c>
      <c r="T140" s="382" t="s">
        <v>120</v>
      </c>
      <c r="U140" s="383"/>
      <c r="V140" s="383"/>
      <c r="W140" s="384" t="s">
        <v>64</v>
      </c>
      <c r="X140" s="385"/>
      <c r="Y140" s="385"/>
      <c r="Z140" s="385"/>
      <c r="AA140" s="385"/>
      <c r="AB140" s="385"/>
      <c r="AC140" s="386"/>
      <c r="AD140" s="380" t="s">
        <v>63</v>
      </c>
      <c r="AE140" s="381"/>
      <c r="AG140" s="16"/>
    </row>
    <row r="141" spans="1:33" ht="18" customHeight="1">
      <c r="A141" s="16"/>
      <c r="B141" s="22"/>
      <c r="C141" s="369"/>
      <c r="D141" s="383"/>
      <c r="E141" s="383"/>
      <c r="F141" s="383"/>
      <c r="G141" s="387" t="s">
        <v>62</v>
      </c>
      <c r="H141" s="388"/>
      <c r="I141" s="388"/>
      <c r="J141" s="388"/>
      <c r="K141" s="388"/>
      <c r="L141" s="388"/>
      <c r="M141" s="389"/>
      <c r="N141" s="381"/>
      <c r="O141" s="381"/>
      <c r="Q141" s="16"/>
      <c r="R141" s="22"/>
      <c r="S141" s="369"/>
      <c r="T141" s="383"/>
      <c r="U141" s="383"/>
      <c r="V141" s="383"/>
      <c r="W141" s="387" t="s">
        <v>62</v>
      </c>
      <c r="X141" s="388"/>
      <c r="Y141" s="388"/>
      <c r="Z141" s="388"/>
      <c r="AA141" s="388"/>
      <c r="AB141" s="388"/>
      <c r="AC141" s="389"/>
      <c r="AD141" s="381"/>
      <c r="AE141" s="381"/>
      <c r="AG141" s="16"/>
    </row>
    <row r="142" spans="1:33" ht="13.15" customHeight="1">
      <c r="A142" s="16"/>
      <c r="B142" s="22"/>
      <c r="C142" s="364"/>
      <c r="D142" s="354"/>
      <c r="E142" s="355"/>
      <c r="F142" s="372"/>
      <c r="G142" s="358" t="str">
        <f>IF(ISNA(VLOOKUP(C142,リスト!$J$7:$W$54,4,FALSE)),"",VLOOKUP(C142,リスト!$J$7:$W$54,4,FALSE))</f>
        <v/>
      </c>
      <c r="H142" s="359"/>
      <c r="I142" s="359"/>
      <c r="J142" s="359"/>
      <c r="K142" s="359"/>
      <c r="L142" s="359"/>
      <c r="M142" s="360"/>
      <c r="N142" s="350" t="str">
        <f>IF(ISNA(VLOOKUP(C142,リスト!$J$7:$W$54,6,FALSE)),"",VLOOKUP(C142,リスト!$J$7:$W$54,6,FALSE))</f>
        <v/>
      </c>
      <c r="O142" s="350"/>
      <c r="Q142" s="16"/>
      <c r="R142" s="22"/>
      <c r="S142" s="364"/>
      <c r="T142" s="354"/>
      <c r="U142" s="355"/>
      <c r="V142" s="372"/>
      <c r="W142" s="358" t="str">
        <f>IF(ISNA(VLOOKUP(S142,リスト!$J$7:$W$54,4,FALSE)),"",VLOOKUP(S142,リスト!$J$7:$W$54,4,FALSE))</f>
        <v/>
      </c>
      <c r="X142" s="359"/>
      <c r="Y142" s="359"/>
      <c r="Z142" s="359"/>
      <c r="AA142" s="359"/>
      <c r="AB142" s="359"/>
      <c r="AC142" s="360"/>
      <c r="AD142" s="350" t="str">
        <f>IF(ISNA(VLOOKUP(S142,リスト!$J$7:$W$54,6,FALSE)),"",VLOOKUP(S142,リスト!$J$7:$W$54,6,FALSE))</f>
        <v/>
      </c>
      <c r="AE142" s="350"/>
      <c r="AG142" s="16"/>
    </row>
    <row r="143" spans="1:33" ht="19.899999999999999" customHeight="1">
      <c r="A143" s="16"/>
      <c r="B143" s="22"/>
      <c r="C143" s="364"/>
      <c r="D143" s="356"/>
      <c r="E143" s="357"/>
      <c r="F143" s="373"/>
      <c r="G143" s="361" t="str">
        <f>IF(ISNA(VLOOKUP(C142,リスト!$J$7:$W$54,3,FALSE)),"",VLOOKUP(C142,リスト!$J$7:$W$54,3,FALSE))</f>
        <v/>
      </c>
      <c r="H143" s="362"/>
      <c r="I143" s="362"/>
      <c r="J143" s="362"/>
      <c r="K143" s="362"/>
      <c r="L143" s="362"/>
      <c r="M143" s="363"/>
      <c r="N143" s="350"/>
      <c r="O143" s="350"/>
      <c r="Q143" s="16"/>
      <c r="R143" s="22"/>
      <c r="S143" s="364"/>
      <c r="T143" s="356"/>
      <c r="U143" s="357"/>
      <c r="V143" s="373"/>
      <c r="W143" s="361" t="str">
        <f>IF(ISNA(VLOOKUP(S142,リスト!$J$7:$W$54,3,FALSE)),"",VLOOKUP(S142,リスト!$J$7:$W$54,3,FALSE))</f>
        <v/>
      </c>
      <c r="X143" s="362"/>
      <c r="Y143" s="362"/>
      <c r="Z143" s="362"/>
      <c r="AA143" s="362"/>
      <c r="AB143" s="362"/>
      <c r="AC143" s="363"/>
      <c r="AD143" s="350"/>
      <c r="AE143" s="350"/>
      <c r="AG143" s="16"/>
    </row>
    <row r="144" spans="1:33" ht="13.15" customHeight="1">
      <c r="A144" s="16"/>
      <c r="B144" s="22"/>
      <c r="C144" s="364"/>
      <c r="D144" s="354"/>
      <c r="E144" s="355"/>
      <c r="F144" s="355"/>
      <c r="G144" s="358" t="str">
        <f>IF(ISNA(VLOOKUP(C144,リスト!$J$7:$W$54,4,FALSE)),"",VLOOKUP(C144,リスト!$J$7:$W$54,4,FALSE))</f>
        <v/>
      </c>
      <c r="H144" s="359"/>
      <c r="I144" s="359"/>
      <c r="J144" s="359"/>
      <c r="K144" s="359"/>
      <c r="L144" s="359"/>
      <c r="M144" s="360"/>
      <c r="N144" s="350" t="str">
        <f>IF(ISNA(VLOOKUP(C144,リスト!$J$7:$W$54,6,FALSE)),"",VLOOKUP(C144,リスト!$J$7:$W$54,6,FALSE))</f>
        <v/>
      </c>
      <c r="O144" s="350"/>
      <c r="Q144" s="16"/>
      <c r="R144" s="22"/>
      <c r="S144" s="364"/>
      <c r="T144" s="354"/>
      <c r="U144" s="355"/>
      <c r="V144" s="355"/>
      <c r="W144" s="358" t="str">
        <f>IF(ISNA(VLOOKUP(S144,リスト!$J$7:$W$54,4,FALSE)),"",VLOOKUP(S144,リスト!$J$7:$W$54,4,FALSE))</f>
        <v/>
      </c>
      <c r="X144" s="359"/>
      <c r="Y144" s="359"/>
      <c r="Z144" s="359"/>
      <c r="AA144" s="359"/>
      <c r="AB144" s="359"/>
      <c r="AC144" s="360"/>
      <c r="AD144" s="350" t="str">
        <f>IF(ISNA(VLOOKUP(S144,リスト!$J$7:$W$54,6,FALSE)),"",VLOOKUP(S144,リスト!$J$7:$W$54,6,FALSE))</f>
        <v/>
      </c>
      <c r="AE144" s="350"/>
      <c r="AG144" s="16"/>
    </row>
    <row r="145" spans="1:33" ht="19.899999999999999" customHeight="1">
      <c r="A145" s="16"/>
      <c r="B145" s="22"/>
      <c r="C145" s="364"/>
      <c r="D145" s="356"/>
      <c r="E145" s="357"/>
      <c r="F145" s="357"/>
      <c r="G145" s="361" t="str">
        <f>IF(ISNA(VLOOKUP(C144,リスト!$J$7:$W$54,3,FALSE)),"",VLOOKUP(C144,リスト!$J$7:$W$54,3,FALSE))</f>
        <v/>
      </c>
      <c r="H145" s="362"/>
      <c r="I145" s="362"/>
      <c r="J145" s="362"/>
      <c r="K145" s="362"/>
      <c r="L145" s="362"/>
      <c r="M145" s="363"/>
      <c r="N145" s="350"/>
      <c r="O145" s="350"/>
      <c r="Q145" s="16"/>
      <c r="R145" s="22"/>
      <c r="S145" s="364"/>
      <c r="T145" s="356"/>
      <c r="U145" s="357"/>
      <c r="V145" s="357"/>
      <c r="W145" s="361" t="str">
        <f>IF(ISNA(VLOOKUP(S144,リスト!$J$7:$W$54,3,FALSE)),"",VLOOKUP(S144,リスト!$J$7:$W$54,3,FALSE))</f>
        <v/>
      </c>
      <c r="X145" s="362"/>
      <c r="Y145" s="362"/>
      <c r="Z145" s="362"/>
      <c r="AA145" s="362"/>
      <c r="AB145" s="362"/>
      <c r="AC145" s="363"/>
      <c r="AD145" s="350"/>
      <c r="AE145" s="350"/>
      <c r="AG145" s="16"/>
    </row>
    <row r="146" spans="1:33" ht="13.15" customHeight="1">
      <c r="A146" s="16"/>
      <c r="B146" s="22"/>
      <c r="C146" s="364"/>
      <c r="D146" s="354"/>
      <c r="E146" s="355"/>
      <c r="F146" s="355"/>
      <c r="G146" s="358" t="str">
        <f>IF(ISNA(VLOOKUP(C146,リスト!$J$7:$W$54,4,FALSE)),"",VLOOKUP(C146,リスト!$J$7:$W$54,4,FALSE))</f>
        <v/>
      </c>
      <c r="H146" s="359"/>
      <c r="I146" s="359"/>
      <c r="J146" s="359"/>
      <c r="K146" s="359"/>
      <c r="L146" s="359"/>
      <c r="M146" s="360"/>
      <c r="N146" s="350" t="str">
        <f>IF(ISNA(VLOOKUP(C146,リスト!$J$7:$W$54,6,FALSE)),"",VLOOKUP(C146,リスト!$J$7:$W$54,6,FALSE))</f>
        <v/>
      </c>
      <c r="O146" s="350"/>
      <c r="Q146" s="16"/>
      <c r="R146" s="22"/>
      <c r="S146" s="364"/>
      <c r="T146" s="354"/>
      <c r="U146" s="355"/>
      <c r="V146" s="355"/>
      <c r="W146" s="358" t="str">
        <f>IF(ISNA(VLOOKUP(S146,リスト!$J$7:$W$54,4,FALSE)),"",VLOOKUP(S146,リスト!$J$7:$W$54,4,FALSE))</f>
        <v/>
      </c>
      <c r="X146" s="359"/>
      <c r="Y146" s="359"/>
      <c r="Z146" s="359"/>
      <c r="AA146" s="359"/>
      <c r="AB146" s="359"/>
      <c r="AC146" s="360"/>
      <c r="AD146" s="350" t="str">
        <f>IF(ISNA(VLOOKUP(S146,リスト!$J$7:$W$54,6,FALSE)),"",VLOOKUP(S146,リスト!$J$7:$W$54,6,FALSE))</f>
        <v/>
      </c>
      <c r="AE146" s="350"/>
      <c r="AG146" s="16"/>
    </row>
    <row r="147" spans="1:33" ht="19.899999999999999" customHeight="1">
      <c r="A147" s="16"/>
      <c r="B147" s="22"/>
      <c r="C147" s="364"/>
      <c r="D147" s="356"/>
      <c r="E147" s="357"/>
      <c r="F147" s="357"/>
      <c r="G147" s="361" t="str">
        <f>IF(ISNA(VLOOKUP(C146,リスト!$J$7:$W$54,3,FALSE)),"",VLOOKUP(C146,リスト!$J$7:$W$54,3,FALSE))</f>
        <v/>
      </c>
      <c r="H147" s="362"/>
      <c r="I147" s="362"/>
      <c r="J147" s="362"/>
      <c r="K147" s="362"/>
      <c r="L147" s="362"/>
      <c r="M147" s="363"/>
      <c r="N147" s="350"/>
      <c r="O147" s="350"/>
      <c r="Q147" s="16"/>
      <c r="R147" s="22"/>
      <c r="S147" s="364"/>
      <c r="T147" s="356"/>
      <c r="U147" s="357"/>
      <c r="V147" s="357"/>
      <c r="W147" s="361" t="str">
        <f>IF(ISNA(VLOOKUP(S146,リスト!$J$7:$W$54,3,FALSE)),"",VLOOKUP(S146,リスト!$J$7:$W$54,3,FALSE))</f>
        <v/>
      </c>
      <c r="X147" s="362"/>
      <c r="Y147" s="362"/>
      <c r="Z147" s="362"/>
      <c r="AA147" s="362"/>
      <c r="AB147" s="362"/>
      <c r="AC147" s="363"/>
      <c r="AD147" s="350"/>
      <c r="AE147" s="350"/>
      <c r="AG147" s="16"/>
    </row>
    <row r="148" spans="1:33" ht="13.15" customHeight="1">
      <c r="A148" s="16"/>
      <c r="B148" s="22"/>
      <c r="C148" s="364"/>
      <c r="D148" s="354"/>
      <c r="E148" s="355"/>
      <c r="F148" s="355"/>
      <c r="G148" s="358" t="str">
        <f>IF(ISNA(VLOOKUP(C148,リスト!$J$7:$W$54,4,FALSE)),"",VLOOKUP(C148,リスト!$J$7:$W$54,4,FALSE))</f>
        <v/>
      </c>
      <c r="H148" s="359"/>
      <c r="I148" s="359"/>
      <c r="J148" s="359"/>
      <c r="K148" s="359"/>
      <c r="L148" s="359"/>
      <c r="M148" s="360"/>
      <c r="N148" s="350" t="str">
        <f>IF(ISNA(VLOOKUP(C148,リスト!$J$7:$W$54,6,FALSE)),"",VLOOKUP(C148,リスト!$J$7:$W$54,6,FALSE))</f>
        <v/>
      </c>
      <c r="O148" s="350"/>
      <c r="Q148" s="16"/>
      <c r="R148" s="22"/>
      <c r="S148" s="364"/>
      <c r="T148" s="354"/>
      <c r="U148" s="355"/>
      <c r="V148" s="355"/>
      <c r="W148" s="358" t="str">
        <f>IF(ISNA(VLOOKUP(S148,リスト!$J$7:$W$54,4,FALSE)),"",VLOOKUP(S148,リスト!$J$7:$W$54,4,FALSE))</f>
        <v/>
      </c>
      <c r="X148" s="359"/>
      <c r="Y148" s="359"/>
      <c r="Z148" s="359"/>
      <c r="AA148" s="359"/>
      <c r="AB148" s="359"/>
      <c r="AC148" s="360"/>
      <c r="AD148" s="350" t="str">
        <f>IF(ISNA(VLOOKUP(S148,リスト!$J$7:$W$54,6,FALSE)),"",VLOOKUP(S148,リスト!$J$7:$W$54,6,FALSE))</f>
        <v/>
      </c>
      <c r="AE148" s="350"/>
      <c r="AG148" s="16"/>
    </row>
    <row r="149" spans="1:33" ht="19.899999999999999" customHeight="1">
      <c r="A149" s="16"/>
      <c r="B149" s="22"/>
      <c r="C149" s="364"/>
      <c r="D149" s="356"/>
      <c r="E149" s="357"/>
      <c r="F149" s="357"/>
      <c r="G149" s="361" t="str">
        <f>IF(ISNA(VLOOKUP(C148,リスト!$J$7:$W$54,3,FALSE)),"",VLOOKUP(C148,リスト!$J$7:$W$54,3,FALSE))</f>
        <v/>
      </c>
      <c r="H149" s="362"/>
      <c r="I149" s="362"/>
      <c r="J149" s="362"/>
      <c r="K149" s="362"/>
      <c r="L149" s="362"/>
      <c r="M149" s="363"/>
      <c r="N149" s="350"/>
      <c r="O149" s="350"/>
      <c r="Q149" s="16"/>
      <c r="R149" s="22"/>
      <c r="S149" s="364"/>
      <c r="T149" s="356"/>
      <c r="U149" s="357"/>
      <c r="V149" s="357"/>
      <c r="W149" s="361" t="str">
        <f>IF(ISNA(VLOOKUP(S148,リスト!$J$7:$W$54,3,FALSE)),"",VLOOKUP(S148,リスト!$J$7:$W$54,3,FALSE))</f>
        <v/>
      </c>
      <c r="X149" s="362"/>
      <c r="Y149" s="362"/>
      <c r="Z149" s="362"/>
      <c r="AA149" s="362"/>
      <c r="AB149" s="362"/>
      <c r="AC149" s="363"/>
      <c r="AD149" s="350"/>
      <c r="AE149" s="350"/>
      <c r="AG149" s="16"/>
    </row>
    <row r="150" spans="1:33" ht="13.15" customHeight="1">
      <c r="A150" s="16"/>
      <c r="B150" s="22"/>
      <c r="C150" s="364"/>
      <c r="D150" s="354"/>
      <c r="E150" s="355"/>
      <c r="F150" s="355"/>
      <c r="G150" s="358" t="str">
        <f>IF(ISNA(VLOOKUP(C150,リスト!$J$7:$W$54,4,FALSE)),"",VLOOKUP(C150,リスト!$J$7:$W$54,4,FALSE))</f>
        <v/>
      </c>
      <c r="H150" s="359"/>
      <c r="I150" s="359"/>
      <c r="J150" s="359"/>
      <c r="K150" s="359"/>
      <c r="L150" s="359"/>
      <c r="M150" s="360"/>
      <c r="N150" s="350" t="str">
        <f>IF(ISNA(VLOOKUP(C150,リスト!$J$7:$W$54,6,FALSE)),"",VLOOKUP(C150,リスト!$J$7:$W$54,6,FALSE))</f>
        <v/>
      </c>
      <c r="O150" s="350"/>
      <c r="Q150" s="16"/>
      <c r="R150" s="22"/>
      <c r="S150" s="364"/>
      <c r="T150" s="354"/>
      <c r="U150" s="355"/>
      <c r="V150" s="355"/>
      <c r="W150" s="358" t="str">
        <f>IF(ISNA(VLOOKUP(S150,リスト!$J$7:$W$54,4,FALSE)),"",VLOOKUP(S150,リスト!$J$7:$W$54,4,FALSE))</f>
        <v/>
      </c>
      <c r="X150" s="359"/>
      <c r="Y150" s="359"/>
      <c r="Z150" s="359"/>
      <c r="AA150" s="359"/>
      <c r="AB150" s="359"/>
      <c r="AC150" s="360"/>
      <c r="AD150" s="350" t="str">
        <f>IF(ISNA(VLOOKUP(S150,リスト!$J$7:$W$54,6,FALSE)),"",VLOOKUP(S150,リスト!$J$7:$W$54,6,FALSE))</f>
        <v/>
      </c>
      <c r="AE150" s="350"/>
      <c r="AG150" s="16"/>
    </row>
    <row r="151" spans="1:33" ht="19.899999999999999" customHeight="1">
      <c r="A151" s="16"/>
      <c r="B151" s="22"/>
      <c r="C151" s="364"/>
      <c r="D151" s="356"/>
      <c r="E151" s="357"/>
      <c r="F151" s="357"/>
      <c r="G151" s="361" t="str">
        <f>IF(ISNA(VLOOKUP(C150,リスト!$J$7:$W$54,3,FALSE)),"",VLOOKUP(C150,リスト!$J$7:$W$54,3,FALSE))</f>
        <v/>
      </c>
      <c r="H151" s="362"/>
      <c r="I151" s="362"/>
      <c r="J151" s="362"/>
      <c r="K151" s="362"/>
      <c r="L151" s="362"/>
      <c r="M151" s="363"/>
      <c r="N151" s="350"/>
      <c r="O151" s="350"/>
      <c r="Q151" s="16"/>
      <c r="R151" s="22"/>
      <c r="S151" s="364"/>
      <c r="T151" s="356"/>
      <c r="U151" s="357"/>
      <c r="V151" s="357"/>
      <c r="W151" s="361" t="str">
        <f>IF(ISNA(VLOOKUP(S150,リスト!$J$7:$W$54,3,FALSE)),"",VLOOKUP(S150,リスト!$J$7:$W$54,3,FALSE))</f>
        <v/>
      </c>
      <c r="X151" s="362"/>
      <c r="Y151" s="362"/>
      <c r="Z151" s="362"/>
      <c r="AA151" s="362"/>
      <c r="AB151" s="362"/>
      <c r="AC151" s="363"/>
      <c r="AD151" s="350"/>
      <c r="AE151" s="350"/>
      <c r="AG151" s="16"/>
    </row>
    <row r="152" spans="1:33" ht="13.15" customHeight="1">
      <c r="A152" s="16"/>
      <c r="B152" s="22"/>
      <c r="C152" s="364"/>
      <c r="D152" s="354"/>
      <c r="E152" s="355"/>
      <c r="F152" s="355"/>
      <c r="G152" s="358" t="str">
        <f>IF(ISNA(VLOOKUP(C152,リスト!$J$7:$W$54,4,FALSE)),"",VLOOKUP(C152,リスト!$J$7:$W$54,4,FALSE))</f>
        <v/>
      </c>
      <c r="H152" s="359"/>
      <c r="I152" s="359"/>
      <c r="J152" s="359"/>
      <c r="K152" s="359"/>
      <c r="L152" s="359"/>
      <c r="M152" s="360"/>
      <c r="N152" s="350" t="str">
        <f>IF(ISNA(VLOOKUP(C152,リスト!$J$7:$W$54,6,FALSE)),"",VLOOKUP(C152,リスト!$J$7:$W$54,6,FALSE))</f>
        <v/>
      </c>
      <c r="O152" s="350"/>
      <c r="Q152" s="16"/>
      <c r="R152" s="22"/>
      <c r="S152" s="364"/>
      <c r="T152" s="354"/>
      <c r="U152" s="355"/>
      <c r="V152" s="355"/>
      <c r="W152" s="358" t="str">
        <f>IF(ISNA(VLOOKUP(S152,リスト!$J$7:$W$54,4,FALSE)),"",VLOOKUP(S152,リスト!$J$7:$W$54,4,FALSE))</f>
        <v/>
      </c>
      <c r="X152" s="359"/>
      <c r="Y152" s="359"/>
      <c r="Z152" s="359"/>
      <c r="AA152" s="359"/>
      <c r="AB152" s="359"/>
      <c r="AC152" s="360"/>
      <c r="AD152" s="350" t="str">
        <f>IF(ISNA(VLOOKUP(S152,リスト!$J$7:$W$54,6,FALSE)),"",VLOOKUP(S152,リスト!$J$7:$W$54,6,FALSE))</f>
        <v/>
      </c>
      <c r="AE152" s="350"/>
      <c r="AG152" s="16"/>
    </row>
    <row r="153" spans="1:33" ht="19.899999999999999" customHeight="1">
      <c r="A153" s="16"/>
      <c r="B153" s="22"/>
      <c r="C153" s="364"/>
      <c r="D153" s="356"/>
      <c r="E153" s="357"/>
      <c r="F153" s="357"/>
      <c r="G153" s="361" t="str">
        <f>IF(ISNA(VLOOKUP(C152,リスト!$J$7:$W$54,3,FALSE)),"",VLOOKUP(C152,リスト!$J$7:$W$54,3,FALSE))</f>
        <v/>
      </c>
      <c r="H153" s="362"/>
      <c r="I153" s="362"/>
      <c r="J153" s="362"/>
      <c r="K153" s="362"/>
      <c r="L153" s="362"/>
      <c r="M153" s="363"/>
      <c r="N153" s="350"/>
      <c r="O153" s="350"/>
      <c r="Q153" s="16"/>
      <c r="R153" s="22"/>
      <c r="S153" s="364"/>
      <c r="T153" s="356"/>
      <c r="U153" s="357"/>
      <c r="V153" s="357"/>
      <c r="W153" s="361" t="str">
        <f>IF(ISNA(VLOOKUP(S152,リスト!$J$7:$W$54,3,FALSE)),"",VLOOKUP(S152,リスト!$J$7:$W$54,3,FALSE))</f>
        <v/>
      </c>
      <c r="X153" s="362"/>
      <c r="Y153" s="362"/>
      <c r="Z153" s="362"/>
      <c r="AA153" s="362"/>
      <c r="AB153" s="362"/>
      <c r="AC153" s="363"/>
      <c r="AD153" s="350"/>
      <c r="AE153" s="350"/>
      <c r="AG153" s="16"/>
    </row>
    <row r="154" spans="1:33" s="83" customFormat="1" ht="24" customHeight="1" thickBot="1">
      <c r="A154" s="85"/>
      <c r="B154" s="86"/>
      <c r="C154" s="87"/>
      <c r="D154" s="87"/>
      <c r="E154" s="88" t="s">
        <v>37</v>
      </c>
      <c r="F154" s="87"/>
      <c r="G154" s="87"/>
      <c r="H154" s="87"/>
      <c r="I154" s="87"/>
      <c r="J154" s="87"/>
      <c r="K154" s="87"/>
      <c r="L154" s="87"/>
      <c r="M154" s="87"/>
      <c r="N154" s="87"/>
      <c r="O154" s="87"/>
      <c r="P154" s="87"/>
      <c r="Q154" s="89"/>
      <c r="R154" s="86"/>
      <c r="S154" s="87"/>
      <c r="T154" s="87"/>
      <c r="U154" s="88" t="s">
        <v>37</v>
      </c>
      <c r="V154" s="87"/>
      <c r="W154" s="87"/>
      <c r="X154" s="87"/>
      <c r="Y154" s="87"/>
      <c r="Z154" s="87"/>
      <c r="AA154" s="87"/>
      <c r="AB154" s="87"/>
      <c r="AC154" s="87"/>
      <c r="AD154" s="87"/>
      <c r="AE154" s="87"/>
      <c r="AF154" s="87"/>
      <c r="AG154" s="89"/>
    </row>
    <row r="155" spans="1:33" ht="15.4" customHeight="1">
      <c r="A155" s="16"/>
      <c r="B155" s="20"/>
      <c r="C155" s="21"/>
      <c r="D155" s="21"/>
      <c r="E155" s="21"/>
      <c r="F155" s="21"/>
      <c r="G155" s="21"/>
      <c r="H155" s="21"/>
      <c r="I155" s="21"/>
      <c r="J155" s="21"/>
      <c r="K155" s="21"/>
      <c r="L155" s="21"/>
      <c r="M155" s="21"/>
      <c r="N155" s="21"/>
      <c r="O155" s="21"/>
      <c r="P155" s="178" t="str">
        <f>IF(O156="女",2,"")</f>
        <v/>
      </c>
      <c r="Q155" s="15"/>
      <c r="R155" s="20"/>
      <c r="S155" s="21"/>
      <c r="T155" s="21"/>
      <c r="U155" s="21"/>
      <c r="V155" s="21"/>
      <c r="W155" s="21"/>
      <c r="X155" s="21"/>
      <c r="Y155" s="21"/>
      <c r="Z155" s="21"/>
      <c r="AA155" s="21"/>
      <c r="AB155" s="21"/>
      <c r="AC155" s="21"/>
      <c r="AD155" s="21"/>
      <c r="AE155" s="21"/>
      <c r="AF155" s="178" t="str">
        <f>IF(AE156="女",2,"")</f>
        <v/>
      </c>
      <c r="AG155" s="15"/>
    </row>
    <row r="156" spans="1:33" ht="19.899999999999999" customHeight="1">
      <c r="A156" s="16"/>
      <c r="B156" s="22"/>
      <c r="D156" s="367" t="s">
        <v>188</v>
      </c>
      <c r="E156" s="367"/>
      <c r="F156" s="367"/>
      <c r="G156" s="367"/>
      <c r="H156" s="365"/>
      <c r="I156" s="366"/>
      <c r="J156" s="366"/>
      <c r="K156" s="366"/>
      <c r="L156" s="366"/>
      <c r="M156" s="366"/>
      <c r="N156" s="19" t="s">
        <v>31</v>
      </c>
      <c r="O156" s="370"/>
      <c r="P156" s="370"/>
      <c r="Q156" s="16"/>
      <c r="R156" s="22"/>
      <c r="T156" s="367" t="s">
        <v>188</v>
      </c>
      <c r="U156" s="367"/>
      <c r="V156" s="367"/>
      <c r="W156" s="367"/>
      <c r="X156" s="365"/>
      <c r="Y156" s="366"/>
      <c r="Z156" s="366"/>
      <c r="AA156" s="366"/>
      <c r="AB156" s="366"/>
      <c r="AC156" s="366"/>
      <c r="AD156" s="19" t="s">
        <v>31</v>
      </c>
      <c r="AE156" s="370"/>
      <c r="AF156" s="370"/>
      <c r="AG156" s="16"/>
    </row>
    <row r="157" spans="1:33" ht="19.899999999999999" customHeight="1">
      <c r="A157" s="16"/>
      <c r="B157" s="22"/>
      <c r="D157" s="367" t="s">
        <v>189</v>
      </c>
      <c r="E157" s="367"/>
      <c r="F157" s="367"/>
      <c r="G157" s="367"/>
      <c r="H157" s="368">
        <f>IF('陸上２（参加者名簿）'!$BO$22="","",'陸上２（参加者名簿）'!$BO$22)</f>
        <v>1000</v>
      </c>
      <c r="I157" s="368"/>
      <c r="J157" s="368"/>
      <c r="K157" s="368"/>
      <c r="L157" s="368"/>
      <c r="M157" s="368"/>
      <c r="N157" s="93"/>
      <c r="O157" s="352" t="s">
        <v>196</v>
      </c>
      <c r="P157" s="352"/>
      <c r="Q157" s="16"/>
      <c r="R157" s="22"/>
      <c r="T157" s="367" t="s">
        <v>189</v>
      </c>
      <c r="U157" s="367"/>
      <c r="V157" s="367"/>
      <c r="W157" s="367"/>
      <c r="X157" s="368">
        <f>IF('陸上２（参加者名簿）'!$BO$22="","",'陸上２（参加者名簿）'!$BO$22)</f>
        <v>1000</v>
      </c>
      <c r="Y157" s="368"/>
      <c r="Z157" s="368"/>
      <c r="AA157" s="368"/>
      <c r="AB157" s="368"/>
      <c r="AC157" s="368"/>
      <c r="AD157" s="93"/>
      <c r="AE157" s="352" t="s">
        <v>196</v>
      </c>
      <c r="AF157" s="352"/>
      <c r="AG157" s="16"/>
    </row>
    <row r="158" spans="1:33" ht="19.899999999999999" customHeight="1">
      <c r="A158" s="16"/>
      <c r="B158" s="22"/>
      <c r="D158" s="367" t="s">
        <v>93</v>
      </c>
      <c r="E158" s="367"/>
      <c r="F158" s="367"/>
      <c r="G158" s="367"/>
      <c r="H158" s="353" t="str">
        <f>IF('陸上２（参加者名簿）'!$P$17="","",'陸上２（参加者名簿）'!$P$17)</f>
        <v/>
      </c>
      <c r="I158" s="353"/>
      <c r="J158" s="353"/>
      <c r="K158" s="353"/>
      <c r="L158" s="353"/>
      <c r="M158" s="353"/>
      <c r="N158" s="353"/>
      <c r="O158" s="351"/>
      <c r="P158" s="351"/>
      <c r="Q158" s="16"/>
      <c r="R158" s="22"/>
      <c r="T158" s="367" t="s">
        <v>93</v>
      </c>
      <c r="U158" s="367"/>
      <c r="V158" s="367"/>
      <c r="W158" s="367"/>
      <c r="X158" s="353" t="str">
        <f>IF('陸上２（参加者名簿）'!$P$17="","",'陸上２（参加者名簿）'!$P$17)</f>
        <v/>
      </c>
      <c r="Y158" s="353"/>
      <c r="Z158" s="353"/>
      <c r="AA158" s="353"/>
      <c r="AB158" s="353"/>
      <c r="AC158" s="353"/>
      <c r="AD158" s="353"/>
      <c r="AE158" s="351"/>
      <c r="AF158" s="351"/>
      <c r="AG158" s="16"/>
    </row>
    <row r="159" spans="1:33" ht="19.899999999999999" customHeight="1">
      <c r="A159" s="16"/>
      <c r="B159" s="22"/>
      <c r="D159" s="367" t="s">
        <v>58</v>
      </c>
      <c r="E159" s="367"/>
      <c r="F159" s="367"/>
      <c r="G159" s="367"/>
      <c r="H159" s="371" t="str">
        <f>IF('陸上２（参加者名簿）'!$AN$17="","",'陸上２（参加者名簿）'!$AN$17)</f>
        <v/>
      </c>
      <c r="I159" s="371"/>
      <c r="J159" s="371"/>
      <c r="K159" s="371"/>
      <c r="L159" s="371"/>
      <c r="M159" s="371"/>
      <c r="Q159" s="16"/>
      <c r="R159" s="22"/>
      <c r="T159" s="367" t="s">
        <v>58</v>
      </c>
      <c r="U159" s="367"/>
      <c r="V159" s="367"/>
      <c r="W159" s="367"/>
      <c r="X159" s="371" t="str">
        <f>IF('陸上２（参加者名簿）'!$AN$17="","",'陸上２（参加者名簿）'!$AN$17)</f>
        <v/>
      </c>
      <c r="Y159" s="371"/>
      <c r="Z159" s="371"/>
      <c r="AA159" s="371"/>
      <c r="AB159" s="371"/>
      <c r="AC159" s="371"/>
      <c r="AG159" s="16"/>
    </row>
    <row r="160" spans="1:33" ht="19.899999999999999" customHeight="1">
      <c r="A160" s="16"/>
      <c r="B160" s="22"/>
      <c r="D160" s="367" t="s">
        <v>59</v>
      </c>
      <c r="E160" s="367"/>
      <c r="F160" s="367"/>
      <c r="G160" s="367"/>
      <c r="H160" s="379"/>
      <c r="I160" s="379"/>
      <c r="J160" s="379"/>
      <c r="K160" s="379"/>
      <c r="L160" s="379"/>
      <c r="M160" s="379"/>
      <c r="Q160" s="16"/>
      <c r="R160" s="22"/>
      <c r="T160" s="367" t="s">
        <v>59</v>
      </c>
      <c r="U160" s="367"/>
      <c r="V160" s="367"/>
      <c r="W160" s="367"/>
      <c r="X160" s="379"/>
      <c r="Y160" s="379"/>
      <c r="Z160" s="379"/>
      <c r="AA160" s="379"/>
      <c r="AB160" s="379"/>
      <c r="AC160" s="379"/>
      <c r="AG160" s="16"/>
    </row>
    <row r="161" spans="1:33">
      <c r="A161" s="16"/>
      <c r="B161" s="22"/>
      <c r="Q161" s="16"/>
      <c r="R161" s="22"/>
      <c r="AG161" s="16"/>
    </row>
    <row r="162" spans="1:33" ht="12" customHeight="1">
      <c r="A162" s="16"/>
      <c r="B162" s="22"/>
      <c r="C162" s="369" t="s">
        <v>88</v>
      </c>
      <c r="D162" s="382" t="s">
        <v>120</v>
      </c>
      <c r="E162" s="383"/>
      <c r="F162" s="383"/>
      <c r="G162" s="384" t="s">
        <v>64</v>
      </c>
      <c r="H162" s="385"/>
      <c r="I162" s="385"/>
      <c r="J162" s="385"/>
      <c r="K162" s="385"/>
      <c r="L162" s="385"/>
      <c r="M162" s="386"/>
      <c r="N162" s="380" t="s">
        <v>63</v>
      </c>
      <c r="O162" s="381"/>
      <c r="Q162" s="16"/>
      <c r="R162" s="22"/>
      <c r="S162" s="369" t="s">
        <v>88</v>
      </c>
      <c r="T162" s="382" t="s">
        <v>120</v>
      </c>
      <c r="U162" s="383"/>
      <c r="V162" s="383"/>
      <c r="W162" s="384" t="s">
        <v>64</v>
      </c>
      <c r="X162" s="385"/>
      <c r="Y162" s="385"/>
      <c r="Z162" s="385"/>
      <c r="AA162" s="385"/>
      <c r="AB162" s="385"/>
      <c r="AC162" s="386"/>
      <c r="AD162" s="380" t="s">
        <v>63</v>
      </c>
      <c r="AE162" s="381"/>
      <c r="AG162" s="16"/>
    </row>
    <row r="163" spans="1:33" ht="18" customHeight="1">
      <c r="A163" s="16"/>
      <c r="B163" s="22"/>
      <c r="C163" s="369"/>
      <c r="D163" s="383"/>
      <c r="E163" s="383"/>
      <c r="F163" s="383"/>
      <c r="G163" s="387" t="s">
        <v>62</v>
      </c>
      <c r="H163" s="388"/>
      <c r="I163" s="388"/>
      <c r="J163" s="388"/>
      <c r="K163" s="388"/>
      <c r="L163" s="388"/>
      <c r="M163" s="389"/>
      <c r="N163" s="381"/>
      <c r="O163" s="381"/>
      <c r="Q163" s="16"/>
      <c r="R163" s="22"/>
      <c r="S163" s="369"/>
      <c r="T163" s="383"/>
      <c r="U163" s="383"/>
      <c r="V163" s="383"/>
      <c r="W163" s="387" t="s">
        <v>62</v>
      </c>
      <c r="X163" s="388"/>
      <c r="Y163" s="388"/>
      <c r="Z163" s="388"/>
      <c r="AA163" s="388"/>
      <c r="AB163" s="388"/>
      <c r="AC163" s="389"/>
      <c r="AD163" s="381"/>
      <c r="AE163" s="381"/>
      <c r="AG163" s="16"/>
    </row>
    <row r="164" spans="1:33" ht="13.15" customHeight="1">
      <c r="A164" s="16"/>
      <c r="B164" s="22"/>
      <c r="C164" s="364"/>
      <c r="D164" s="354"/>
      <c r="E164" s="355"/>
      <c r="F164" s="372"/>
      <c r="G164" s="358" t="str">
        <f>IF(ISNA(VLOOKUP(C164,リスト!$J$7:$W$54,4,FALSE)),"",VLOOKUP(C164,リスト!$J$7:$W$54,4,FALSE))</f>
        <v/>
      </c>
      <c r="H164" s="359"/>
      <c r="I164" s="359"/>
      <c r="J164" s="359"/>
      <c r="K164" s="359"/>
      <c r="L164" s="359"/>
      <c r="M164" s="360"/>
      <c r="N164" s="350" t="str">
        <f>IF(ISNA(VLOOKUP(C164,リスト!$J$7:$W$54,6,FALSE)),"",VLOOKUP(C164,リスト!$J$7:$W$54,6,FALSE))</f>
        <v/>
      </c>
      <c r="O164" s="350"/>
      <c r="Q164" s="16"/>
      <c r="R164" s="22"/>
      <c r="S164" s="364"/>
      <c r="T164" s="354"/>
      <c r="U164" s="355"/>
      <c r="V164" s="372"/>
      <c r="W164" s="358" t="str">
        <f>IF(ISNA(VLOOKUP(S164,リスト!$J$7:$W$54,4,FALSE)),"",VLOOKUP(S164,リスト!$J$7:$W$54,4,FALSE))</f>
        <v/>
      </c>
      <c r="X164" s="359"/>
      <c r="Y164" s="359"/>
      <c r="Z164" s="359"/>
      <c r="AA164" s="359"/>
      <c r="AB164" s="359"/>
      <c r="AC164" s="360"/>
      <c r="AD164" s="350" t="str">
        <f>IF(ISNA(VLOOKUP(S164,リスト!$J$7:$W$54,6,FALSE)),"",VLOOKUP(S164,リスト!$J$7:$W$54,6,FALSE))</f>
        <v/>
      </c>
      <c r="AE164" s="350"/>
      <c r="AG164" s="16"/>
    </row>
    <row r="165" spans="1:33" ht="19.899999999999999" customHeight="1">
      <c r="A165" s="16"/>
      <c r="B165" s="22"/>
      <c r="C165" s="364"/>
      <c r="D165" s="356"/>
      <c r="E165" s="357"/>
      <c r="F165" s="373"/>
      <c r="G165" s="361" t="str">
        <f>IF(ISNA(VLOOKUP(C164,リスト!$J$7:$W$54,3,FALSE)),"",VLOOKUP(C164,リスト!$J$7:$W$54,3,FALSE))</f>
        <v/>
      </c>
      <c r="H165" s="362"/>
      <c r="I165" s="362"/>
      <c r="J165" s="362"/>
      <c r="K165" s="362"/>
      <c r="L165" s="362"/>
      <c r="M165" s="363"/>
      <c r="N165" s="350"/>
      <c r="O165" s="350"/>
      <c r="Q165" s="16"/>
      <c r="R165" s="22"/>
      <c r="S165" s="364"/>
      <c r="T165" s="356"/>
      <c r="U165" s="357"/>
      <c r="V165" s="373"/>
      <c r="W165" s="361" t="str">
        <f>IF(ISNA(VLOOKUP(S164,リスト!$J$7:$W$54,3,FALSE)),"",VLOOKUP(S164,リスト!$J$7:$W$54,3,FALSE))</f>
        <v/>
      </c>
      <c r="X165" s="362"/>
      <c r="Y165" s="362"/>
      <c r="Z165" s="362"/>
      <c r="AA165" s="362"/>
      <c r="AB165" s="362"/>
      <c r="AC165" s="363"/>
      <c r="AD165" s="350"/>
      <c r="AE165" s="350"/>
      <c r="AG165" s="16"/>
    </row>
    <row r="166" spans="1:33" ht="13.15" customHeight="1">
      <c r="A166" s="16"/>
      <c r="B166" s="22"/>
      <c r="C166" s="364"/>
      <c r="D166" s="354"/>
      <c r="E166" s="355"/>
      <c r="F166" s="355"/>
      <c r="G166" s="358" t="str">
        <f>IF(ISNA(VLOOKUP(C166,リスト!$J$7:$W$54,4,FALSE)),"",VLOOKUP(C166,リスト!$J$7:$W$54,4,FALSE))</f>
        <v/>
      </c>
      <c r="H166" s="359"/>
      <c r="I166" s="359"/>
      <c r="J166" s="359"/>
      <c r="K166" s="359"/>
      <c r="L166" s="359"/>
      <c r="M166" s="360"/>
      <c r="N166" s="350" t="str">
        <f>IF(ISNA(VLOOKUP(C166,リスト!$J$7:$W$54,6,FALSE)),"",VLOOKUP(C166,リスト!$J$7:$W$54,6,FALSE))</f>
        <v/>
      </c>
      <c r="O166" s="350"/>
      <c r="Q166" s="16"/>
      <c r="R166" s="22"/>
      <c r="S166" s="364"/>
      <c r="T166" s="354"/>
      <c r="U166" s="355"/>
      <c r="V166" s="355"/>
      <c r="W166" s="358" t="str">
        <f>IF(ISNA(VLOOKUP(S166,リスト!$J$7:$W$54,4,FALSE)),"",VLOOKUP(S166,リスト!$J$7:$W$54,4,FALSE))</f>
        <v/>
      </c>
      <c r="X166" s="359"/>
      <c r="Y166" s="359"/>
      <c r="Z166" s="359"/>
      <c r="AA166" s="359"/>
      <c r="AB166" s="359"/>
      <c r="AC166" s="360"/>
      <c r="AD166" s="350" t="str">
        <f>IF(ISNA(VLOOKUP(S166,リスト!$J$7:$W$54,6,FALSE)),"",VLOOKUP(S166,リスト!$J$7:$W$54,6,FALSE))</f>
        <v/>
      </c>
      <c r="AE166" s="350"/>
      <c r="AG166" s="16"/>
    </row>
    <row r="167" spans="1:33" ht="19.899999999999999" customHeight="1">
      <c r="A167" s="16"/>
      <c r="B167" s="22"/>
      <c r="C167" s="364"/>
      <c r="D167" s="356"/>
      <c r="E167" s="357"/>
      <c r="F167" s="357"/>
      <c r="G167" s="361" t="str">
        <f>IF(ISNA(VLOOKUP(C166,リスト!$J$7:$W$54,3,FALSE)),"",VLOOKUP(C166,リスト!$J$7:$W$54,3,FALSE))</f>
        <v/>
      </c>
      <c r="H167" s="362"/>
      <c r="I167" s="362"/>
      <c r="J167" s="362"/>
      <c r="K167" s="362"/>
      <c r="L167" s="362"/>
      <c r="M167" s="363"/>
      <c r="N167" s="350"/>
      <c r="O167" s="350"/>
      <c r="Q167" s="16"/>
      <c r="R167" s="22"/>
      <c r="S167" s="364"/>
      <c r="T167" s="356"/>
      <c r="U167" s="357"/>
      <c r="V167" s="357"/>
      <c r="W167" s="361" t="str">
        <f>IF(ISNA(VLOOKUP(S166,リスト!$J$7:$W$54,3,FALSE)),"",VLOOKUP(S166,リスト!$J$7:$W$54,3,FALSE))</f>
        <v/>
      </c>
      <c r="X167" s="362"/>
      <c r="Y167" s="362"/>
      <c r="Z167" s="362"/>
      <c r="AA167" s="362"/>
      <c r="AB167" s="362"/>
      <c r="AC167" s="363"/>
      <c r="AD167" s="350"/>
      <c r="AE167" s="350"/>
      <c r="AG167" s="16"/>
    </row>
    <row r="168" spans="1:33" ht="13.15" customHeight="1">
      <c r="A168" s="16"/>
      <c r="B168" s="22"/>
      <c r="C168" s="364"/>
      <c r="D168" s="354"/>
      <c r="E168" s="355"/>
      <c r="F168" s="355"/>
      <c r="G168" s="358" t="str">
        <f>IF(ISNA(VLOOKUP(C168,リスト!$J$7:$W$54,4,FALSE)),"",VLOOKUP(C168,リスト!$J$7:$W$54,4,FALSE))</f>
        <v/>
      </c>
      <c r="H168" s="359"/>
      <c r="I168" s="359"/>
      <c r="J168" s="359"/>
      <c r="K168" s="359"/>
      <c r="L168" s="359"/>
      <c r="M168" s="360"/>
      <c r="N168" s="350" t="str">
        <f>IF(ISNA(VLOOKUP(C168,リスト!$J$7:$W$54,6,FALSE)),"",VLOOKUP(C168,リスト!$J$7:$W$54,6,FALSE))</f>
        <v/>
      </c>
      <c r="O168" s="350"/>
      <c r="Q168" s="16"/>
      <c r="R168" s="22"/>
      <c r="S168" s="364"/>
      <c r="T168" s="354"/>
      <c r="U168" s="355"/>
      <c r="V168" s="355"/>
      <c r="W168" s="358" t="str">
        <f>IF(ISNA(VLOOKUP(S168,リスト!$J$7:$W$54,4,FALSE)),"",VLOOKUP(S168,リスト!$J$7:$W$54,4,FALSE))</f>
        <v/>
      </c>
      <c r="X168" s="359"/>
      <c r="Y168" s="359"/>
      <c r="Z168" s="359"/>
      <c r="AA168" s="359"/>
      <c r="AB168" s="359"/>
      <c r="AC168" s="360"/>
      <c r="AD168" s="350" t="str">
        <f>IF(ISNA(VLOOKUP(S168,リスト!$J$7:$W$54,6,FALSE)),"",VLOOKUP(S168,リスト!$J$7:$W$54,6,FALSE))</f>
        <v/>
      </c>
      <c r="AE168" s="350"/>
      <c r="AG168" s="16"/>
    </row>
    <row r="169" spans="1:33" ht="19.899999999999999" customHeight="1">
      <c r="A169" s="16"/>
      <c r="B169" s="22"/>
      <c r="C169" s="364"/>
      <c r="D169" s="356"/>
      <c r="E169" s="357"/>
      <c r="F169" s="357"/>
      <c r="G169" s="361" t="str">
        <f>IF(ISNA(VLOOKUP(C168,リスト!$J$7:$W$54,3,FALSE)),"",VLOOKUP(C168,リスト!$J$7:$W$54,3,FALSE))</f>
        <v/>
      </c>
      <c r="H169" s="362"/>
      <c r="I169" s="362"/>
      <c r="J169" s="362"/>
      <c r="K169" s="362"/>
      <c r="L169" s="362"/>
      <c r="M169" s="363"/>
      <c r="N169" s="350"/>
      <c r="O169" s="350"/>
      <c r="Q169" s="16"/>
      <c r="R169" s="22"/>
      <c r="S169" s="364"/>
      <c r="T169" s="356"/>
      <c r="U169" s="357"/>
      <c r="V169" s="357"/>
      <c r="W169" s="361" t="str">
        <f>IF(ISNA(VLOOKUP(S168,リスト!$J$7:$W$54,3,FALSE)),"",VLOOKUP(S168,リスト!$J$7:$W$54,3,FALSE))</f>
        <v/>
      </c>
      <c r="X169" s="362"/>
      <c r="Y169" s="362"/>
      <c r="Z169" s="362"/>
      <c r="AA169" s="362"/>
      <c r="AB169" s="362"/>
      <c r="AC169" s="363"/>
      <c r="AD169" s="350"/>
      <c r="AE169" s="350"/>
      <c r="AG169" s="16"/>
    </row>
    <row r="170" spans="1:33" ht="13.15" customHeight="1">
      <c r="A170" s="16"/>
      <c r="B170" s="22"/>
      <c r="C170" s="364"/>
      <c r="D170" s="354"/>
      <c r="E170" s="355"/>
      <c r="F170" s="355"/>
      <c r="G170" s="358" t="str">
        <f>IF(ISNA(VLOOKUP(C170,リスト!$J$7:$W$54,4,FALSE)),"",VLOOKUP(C170,リスト!$J$7:$W$54,4,FALSE))</f>
        <v/>
      </c>
      <c r="H170" s="359"/>
      <c r="I170" s="359"/>
      <c r="J170" s="359"/>
      <c r="K170" s="359"/>
      <c r="L170" s="359"/>
      <c r="M170" s="360"/>
      <c r="N170" s="350" t="str">
        <f>IF(ISNA(VLOOKUP(C170,リスト!$J$7:$W$54,6,FALSE)),"",VLOOKUP(C170,リスト!$J$7:$W$54,6,FALSE))</f>
        <v/>
      </c>
      <c r="O170" s="350"/>
      <c r="Q170" s="16"/>
      <c r="R170" s="22"/>
      <c r="S170" s="364"/>
      <c r="T170" s="354"/>
      <c r="U170" s="355"/>
      <c r="V170" s="355"/>
      <c r="W170" s="358" t="str">
        <f>IF(ISNA(VLOOKUP(S170,リスト!$J$7:$W$54,4,FALSE)),"",VLOOKUP(S170,リスト!$J$7:$W$54,4,FALSE))</f>
        <v/>
      </c>
      <c r="X170" s="359"/>
      <c r="Y170" s="359"/>
      <c r="Z170" s="359"/>
      <c r="AA170" s="359"/>
      <c r="AB170" s="359"/>
      <c r="AC170" s="360"/>
      <c r="AD170" s="350" t="str">
        <f>IF(ISNA(VLOOKUP(S170,リスト!$J$7:$W$54,6,FALSE)),"",VLOOKUP(S170,リスト!$J$7:$W$54,6,FALSE))</f>
        <v/>
      </c>
      <c r="AE170" s="350"/>
      <c r="AG170" s="16"/>
    </row>
    <row r="171" spans="1:33" ht="19.899999999999999" customHeight="1">
      <c r="A171" s="16"/>
      <c r="B171" s="22"/>
      <c r="C171" s="364"/>
      <c r="D171" s="356"/>
      <c r="E171" s="357"/>
      <c r="F171" s="357"/>
      <c r="G171" s="361" t="str">
        <f>IF(ISNA(VLOOKUP(C170,リスト!$J$7:$W$54,3,FALSE)),"",VLOOKUP(C170,リスト!$J$7:$W$54,3,FALSE))</f>
        <v/>
      </c>
      <c r="H171" s="362"/>
      <c r="I171" s="362"/>
      <c r="J171" s="362"/>
      <c r="K171" s="362"/>
      <c r="L171" s="362"/>
      <c r="M171" s="363"/>
      <c r="N171" s="350"/>
      <c r="O171" s="350"/>
      <c r="Q171" s="16"/>
      <c r="R171" s="22"/>
      <c r="S171" s="364"/>
      <c r="T171" s="356"/>
      <c r="U171" s="357"/>
      <c r="V171" s="357"/>
      <c r="W171" s="361" t="str">
        <f>IF(ISNA(VLOOKUP(S170,リスト!$J$7:$W$54,3,FALSE)),"",VLOOKUP(S170,リスト!$J$7:$W$54,3,FALSE))</f>
        <v/>
      </c>
      <c r="X171" s="362"/>
      <c r="Y171" s="362"/>
      <c r="Z171" s="362"/>
      <c r="AA171" s="362"/>
      <c r="AB171" s="362"/>
      <c r="AC171" s="363"/>
      <c r="AD171" s="350"/>
      <c r="AE171" s="350"/>
      <c r="AG171" s="16"/>
    </row>
    <row r="172" spans="1:33" ht="13.15" customHeight="1">
      <c r="A172" s="16"/>
      <c r="B172" s="22"/>
      <c r="C172" s="364"/>
      <c r="D172" s="354"/>
      <c r="E172" s="355"/>
      <c r="F172" s="355"/>
      <c r="G172" s="358" t="str">
        <f>IF(ISNA(VLOOKUP(C172,リスト!$J$7:$W$54,4,FALSE)),"",VLOOKUP(C172,リスト!$J$7:$W$54,4,FALSE))</f>
        <v/>
      </c>
      <c r="H172" s="359"/>
      <c r="I172" s="359"/>
      <c r="J172" s="359"/>
      <c r="K172" s="359"/>
      <c r="L172" s="359"/>
      <c r="M172" s="360"/>
      <c r="N172" s="350" t="str">
        <f>IF(ISNA(VLOOKUP(C172,リスト!$J$7:$W$54,6,FALSE)),"",VLOOKUP(C172,リスト!$J$7:$W$54,6,FALSE))</f>
        <v/>
      </c>
      <c r="O172" s="350"/>
      <c r="Q172" s="16"/>
      <c r="R172" s="22"/>
      <c r="S172" s="364"/>
      <c r="T172" s="354"/>
      <c r="U172" s="355"/>
      <c r="V172" s="355"/>
      <c r="W172" s="358" t="str">
        <f>IF(ISNA(VLOOKUP(S172,リスト!$J$7:$W$54,4,FALSE)),"",VLOOKUP(S172,リスト!$J$7:$W$54,4,FALSE))</f>
        <v/>
      </c>
      <c r="X172" s="359"/>
      <c r="Y172" s="359"/>
      <c r="Z172" s="359"/>
      <c r="AA172" s="359"/>
      <c r="AB172" s="359"/>
      <c r="AC172" s="360"/>
      <c r="AD172" s="350" t="str">
        <f>IF(ISNA(VLOOKUP(S172,リスト!$J$7:$W$54,6,FALSE)),"",VLOOKUP(S172,リスト!$J$7:$W$54,6,FALSE))</f>
        <v/>
      </c>
      <c r="AE172" s="350"/>
      <c r="AG172" s="16"/>
    </row>
    <row r="173" spans="1:33" ht="19.899999999999999" customHeight="1">
      <c r="A173" s="16"/>
      <c r="B173" s="22"/>
      <c r="C173" s="364"/>
      <c r="D173" s="356"/>
      <c r="E173" s="357"/>
      <c r="F173" s="357"/>
      <c r="G173" s="361" t="str">
        <f>IF(ISNA(VLOOKUP(C172,リスト!$J$7:$W$54,3,FALSE)),"",VLOOKUP(C172,リスト!$J$7:$W$54,3,FALSE))</f>
        <v/>
      </c>
      <c r="H173" s="362"/>
      <c r="I173" s="362"/>
      <c r="J173" s="362"/>
      <c r="K173" s="362"/>
      <c r="L173" s="362"/>
      <c r="M173" s="363"/>
      <c r="N173" s="350"/>
      <c r="O173" s="350"/>
      <c r="Q173" s="16"/>
      <c r="R173" s="22"/>
      <c r="S173" s="364"/>
      <c r="T173" s="356"/>
      <c r="U173" s="357"/>
      <c r="V173" s="357"/>
      <c r="W173" s="361" t="str">
        <f>IF(ISNA(VLOOKUP(S172,リスト!$J$7:$W$54,3,FALSE)),"",VLOOKUP(S172,リスト!$J$7:$W$54,3,FALSE))</f>
        <v/>
      </c>
      <c r="X173" s="362"/>
      <c r="Y173" s="362"/>
      <c r="Z173" s="362"/>
      <c r="AA173" s="362"/>
      <c r="AB173" s="362"/>
      <c r="AC173" s="363"/>
      <c r="AD173" s="350"/>
      <c r="AE173" s="350"/>
      <c r="AG173" s="16"/>
    </row>
    <row r="174" spans="1:33" ht="13.15" customHeight="1">
      <c r="A174" s="16"/>
      <c r="B174" s="22"/>
      <c r="C174" s="364"/>
      <c r="D174" s="354"/>
      <c r="E174" s="355"/>
      <c r="F174" s="355"/>
      <c r="G174" s="358" t="str">
        <f>IF(ISNA(VLOOKUP(C174,リスト!$J$7:$W$54,4,FALSE)),"",VLOOKUP(C174,リスト!$J$7:$W$54,4,FALSE))</f>
        <v/>
      </c>
      <c r="H174" s="359"/>
      <c r="I174" s="359"/>
      <c r="J174" s="359"/>
      <c r="K174" s="359"/>
      <c r="L174" s="359"/>
      <c r="M174" s="360"/>
      <c r="N174" s="350" t="str">
        <f>IF(ISNA(VLOOKUP(C174,リスト!$J$7:$W$54,6,FALSE)),"",VLOOKUP(C174,リスト!$J$7:$W$54,6,FALSE))</f>
        <v/>
      </c>
      <c r="O174" s="350"/>
      <c r="Q174" s="16"/>
      <c r="R174" s="22"/>
      <c r="S174" s="364"/>
      <c r="T174" s="354"/>
      <c r="U174" s="355"/>
      <c r="V174" s="355"/>
      <c r="W174" s="358" t="str">
        <f>IF(ISNA(VLOOKUP(S174,リスト!$J$7:$W$54,4,FALSE)),"",VLOOKUP(S174,リスト!$J$7:$W$54,4,FALSE))</f>
        <v/>
      </c>
      <c r="X174" s="359"/>
      <c r="Y174" s="359"/>
      <c r="Z174" s="359"/>
      <c r="AA174" s="359"/>
      <c r="AB174" s="359"/>
      <c r="AC174" s="360"/>
      <c r="AD174" s="350" t="str">
        <f>IF(ISNA(VLOOKUP(S174,リスト!$J$7:$W$54,6,FALSE)),"",VLOOKUP(S174,リスト!$J$7:$W$54,6,FALSE))</f>
        <v/>
      </c>
      <c r="AE174" s="350"/>
      <c r="AG174" s="16"/>
    </row>
    <row r="175" spans="1:33" ht="19.899999999999999" customHeight="1">
      <c r="A175" s="16"/>
      <c r="B175" s="22"/>
      <c r="C175" s="364"/>
      <c r="D175" s="356"/>
      <c r="E175" s="357"/>
      <c r="F175" s="357"/>
      <c r="G175" s="361" t="str">
        <f>IF(ISNA(VLOOKUP(C174,リスト!$J$7:$W$54,3,FALSE)),"",VLOOKUP(C174,リスト!$J$7:$W$54,3,FALSE))</f>
        <v/>
      </c>
      <c r="H175" s="362"/>
      <c r="I175" s="362"/>
      <c r="J175" s="362"/>
      <c r="K175" s="362"/>
      <c r="L175" s="362"/>
      <c r="M175" s="363"/>
      <c r="N175" s="350"/>
      <c r="O175" s="350"/>
      <c r="Q175" s="16"/>
      <c r="R175" s="22"/>
      <c r="S175" s="364"/>
      <c r="T175" s="356"/>
      <c r="U175" s="357"/>
      <c r="V175" s="357"/>
      <c r="W175" s="361" t="str">
        <f>IF(ISNA(VLOOKUP(S174,リスト!$J$7:$W$54,3,FALSE)),"",VLOOKUP(S174,リスト!$J$7:$W$54,3,FALSE))</f>
        <v/>
      </c>
      <c r="X175" s="362"/>
      <c r="Y175" s="362"/>
      <c r="Z175" s="362"/>
      <c r="AA175" s="362"/>
      <c r="AB175" s="362"/>
      <c r="AC175" s="363"/>
      <c r="AD175" s="350"/>
      <c r="AE175" s="350"/>
      <c r="AG175" s="16"/>
    </row>
    <row r="176" spans="1:33" s="83" customFormat="1" ht="24" customHeight="1" thickBot="1">
      <c r="A176" s="85"/>
      <c r="B176" s="86"/>
      <c r="C176" s="87"/>
      <c r="D176" s="87"/>
      <c r="E176" s="88" t="s">
        <v>37</v>
      </c>
      <c r="F176" s="87"/>
      <c r="G176" s="87"/>
      <c r="H176" s="87"/>
      <c r="I176" s="87"/>
      <c r="J176" s="87"/>
      <c r="K176" s="87"/>
      <c r="L176" s="87"/>
      <c r="M176" s="87"/>
      <c r="N176" s="87"/>
      <c r="O176" s="87"/>
      <c r="P176" s="87"/>
      <c r="Q176" s="89"/>
      <c r="R176" s="86"/>
      <c r="S176" s="87"/>
      <c r="T176" s="87"/>
      <c r="U176" s="88" t="s">
        <v>37</v>
      </c>
      <c r="V176" s="87"/>
      <c r="W176" s="87"/>
      <c r="X176" s="87"/>
      <c r="Y176" s="87"/>
      <c r="Z176" s="87"/>
      <c r="AA176" s="87"/>
      <c r="AB176" s="87"/>
      <c r="AC176" s="87"/>
      <c r="AD176" s="87"/>
      <c r="AE176" s="87"/>
      <c r="AF176" s="87"/>
      <c r="AG176" s="89"/>
    </row>
    <row r="177" spans="3:21">
      <c r="E177" s="84"/>
      <c r="U177" s="84"/>
    </row>
    <row r="178" spans="3:21" ht="16.899999999999999" customHeight="1">
      <c r="C178" s="41"/>
      <c r="D178" s="41"/>
    </row>
    <row r="179" spans="3:21" ht="16.899999999999999" customHeight="1">
      <c r="C179" s="40" t="s">
        <v>86</v>
      </c>
      <c r="D179" s="40"/>
    </row>
    <row r="180" spans="3:21" ht="16.899999999999999" customHeight="1">
      <c r="C180" s="40" t="s">
        <v>87</v>
      </c>
      <c r="D180" s="40"/>
    </row>
  </sheetData>
  <sheetProtection algorithmName="SHA-512" hashValue="wePsz85zHrZCLiUn4wCS2ZPUjmaGgiYZFS9ATxQaxiLKDVrWKpInw4weIz9n/JcuR8DsMsrXhaxHYpNHG59liw==" saltValue="wQZqH5kndIPV4zpJ0xBoyQ==" spinCount="100000" sheet="1" objects="1" scenarios="1"/>
  <mergeCells count="582">
    <mergeCell ref="C174:C175"/>
    <mergeCell ref="D174:F175"/>
    <mergeCell ref="G174:M174"/>
    <mergeCell ref="N174:O175"/>
    <mergeCell ref="S174:S175"/>
    <mergeCell ref="T174:V175"/>
    <mergeCell ref="W174:AC174"/>
    <mergeCell ref="AD174:AE175"/>
    <mergeCell ref="G175:M175"/>
    <mergeCell ref="W175:AC175"/>
    <mergeCell ref="C172:C173"/>
    <mergeCell ref="D172:F173"/>
    <mergeCell ref="G172:M172"/>
    <mergeCell ref="N172:O173"/>
    <mergeCell ref="S172:S173"/>
    <mergeCell ref="T172:V173"/>
    <mergeCell ref="W172:AC172"/>
    <mergeCell ref="AD172:AE173"/>
    <mergeCell ref="G173:M173"/>
    <mergeCell ref="W173:AC173"/>
    <mergeCell ref="C170:C171"/>
    <mergeCell ref="D170:F171"/>
    <mergeCell ref="G170:M170"/>
    <mergeCell ref="N170:O171"/>
    <mergeCell ref="S170:S171"/>
    <mergeCell ref="T170:V171"/>
    <mergeCell ref="W170:AC170"/>
    <mergeCell ref="AD170:AE171"/>
    <mergeCell ref="G171:M171"/>
    <mergeCell ref="W171:AC171"/>
    <mergeCell ref="C168:C169"/>
    <mergeCell ref="D168:F169"/>
    <mergeCell ref="G168:M168"/>
    <mergeCell ref="N168:O169"/>
    <mergeCell ref="S168:S169"/>
    <mergeCell ref="T168:V169"/>
    <mergeCell ref="W168:AC168"/>
    <mergeCell ref="AD168:AE169"/>
    <mergeCell ref="G169:M169"/>
    <mergeCell ref="W169:AC169"/>
    <mergeCell ref="C166:C167"/>
    <mergeCell ref="D166:F167"/>
    <mergeCell ref="G166:M166"/>
    <mergeCell ref="N166:O167"/>
    <mergeCell ref="S166:S167"/>
    <mergeCell ref="T166:V167"/>
    <mergeCell ref="W166:AC166"/>
    <mergeCell ref="AD166:AE167"/>
    <mergeCell ref="G167:M167"/>
    <mergeCell ref="W167:AC167"/>
    <mergeCell ref="AD162:AE163"/>
    <mergeCell ref="G163:M163"/>
    <mergeCell ref="W163:AC163"/>
    <mergeCell ref="C164:C165"/>
    <mergeCell ref="D164:F165"/>
    <mergeCell ref="G164:M164"/>
    <mergeCell ref="N164:O165"/>
    <mergeCell ref="S164:S165"/>
    <mergeCell ref="T164:V165"/>
    <mergeCell ref="W164:AC164"/>
    <mergeCell ref="AD164:AE165"/>
    <mergeCell ref="G165:M165"/>
    <mergeCell ref="W165:AC165"/>
    <mergeCell ref="D160:G160"/>
    <mergeCell ref="H160:M160"/>
    <mergeCell ref="T160:W160"/>
    <mergeCell ref="X160:AC160"/>
    <mergeCell ref="C162:C163"/>
    <mergeCell ref="D162:F163"/>
    <mergeCell ref="G162:M162"/>
    <mergeCell ref="N162:O163"/>
    <mergeCell ref="S162:S163"/>
    <mergeCell ref="T162:V163"/>
    <mergeCell ref="W162:AC162"/>
    <mergeCell ref="D158:G158"/>
    <mergeCell ref="H158:N158"/>
    <mergeCell ref="O158:P158"/>
    <mergeCell ref="T158:W158"/>
    <mergeCell ref="X158:AD158"/>
    <mergeCell ref="AE158:AF158"/>
    <mergeCell ref="D159:G159"/>
    <mergeCell ref="H159:M159"/>
    <mergeCell ref="T159:W159"/>
    <mergeCell ref="X159:AC159"/>
    <mergeCell ref="D156:G156"/>
    <mergeCell ref="H156:M156"/>
    <mergeCell ref="O156:P156"/>
    <mergeCell ref="T156:W156"/>
    <mergeCell ref="X156:AC156"/>
    <mergeCell ref="AE156:AF156"/>
    <mergeCell ref="D157:G157"/>
    <mergeCell ref="H157:M157"/>
    <mergeCell ref="O157:P157"/>
    <mergeCell ref="T157:W157"/>
    <mergeCell ref="X157:AC157"/>
    <mergeCell ref="AE157:AF157"/>
    <mergeCell ref="C152:C153"/>
    <mergeCell ref="D152:F153"/>
    <mergeCell ref="G152:M152"/>
    <mergeCell ref="N152:O153"/>
    <mergeCell ref="S152:S153"/>
    <mergeCell ref="T152:V153"/>
    <mergeCell ref="W152:AC152"/>
    <mergeCell ref="AD152:AE153"/>
    <mergeCell ref="G153:M153"/>
    <mergeCell ref="W153:AC153"/>
    <mergeCell ref="C150:C151"/>
    <mergeCell ref="D150:F151"/>
    <mergeCell ref="G150:M150"/>
    <mergeCell ref="N150:O151"/>
    <mergeCell ref="S150:S151"/>
    <mergeCell ref="T150:V151"/>
    <mergeCell ref="W150:AC150"/>
    <mergeCell ref="AD150:AE151"/>
    <mergeCell ref="G151:M151"/>
    <mergeCell ref="W151:AC151"/>
    <mergeCell ref="C148:C149"/>
    <mergeCell ref="D148:F149"/>
    <mergeCell ref="G148:M148"/>
    <mergeCell ref="N148:O149"/>
    <mergeCell ref="S148:S149"/>
    <mergeCell ref="T148:V149"/>
    <mergeCell ref="W148:AC148"/>
    <mergeCell ref="AD148:AE149"/>
    <mergeCell ref="G149:M149"/>
    <mergeCell ref="W149:AC149"/>
    <mergeCell ref="C146:C147"/>
    <mergeCell ref="D146:F147"/>
    <mergeCell ref="G146:M146"/>
    <mergeCell ref="N146:O147"/>
    <mergeCell ref="S146:S147"/>
    <mergeCell ref="T146:V147"/>
    <mergeCell ref="W146:AC146"/>
    <mergeCell ref="AD146:AE147"/>
    <mergeCell ref="G147:M147"/>
    <mergeCell ref="W147:AC147"/>
    <mergeCell ref="C144:C145"/>
    <mergeCell ref="D144:F145"/>
    <mergeCell ref="G144:M144"/>
    <mergeCell ref="N144:O145"/>
    <mergeCell ref="S144:S145"/>
    <mergeCell ref="T144:V145"/>
    <mergeCell ref="W144:AC144"/>
    <mergeCell ref="AD144:AE145"/>
    <mergeCell ref="G145:M145"/>
    <mergeCell ref="W145:AC145"/>
    <mergeCell ref="AD140:AE141"/>
    <mergeCell ref="G141:M141"/>
    <mergeCell ref="W141:AC141"/>
    <mergeCell ref="C142:C143"/>
    <mergeCell ref="D142:F143"/>
    <mergeCell ref="G142:M142"/>
    <mergeCell ref="N142:O143"/>
    <mergeCell ref="S142:S143"/>
    <mergeCell ref="T142:V143"/>
    <mergeCell ref="W142:AC142"/>
    <mergeCell ref="AD142:AE143"/>
    <mergeCell ref="G143:M143"/>
    <mergeCell ref="W143:AC143"/>
    <mergeCell ref="D138:G138"/>
    <mergeCell ref="H138:M138"/>
    <mergeCell ref="T138:W138"/>
    <mergeCell ref="X138:AC138"/>
    <mergeCell ref="C140:C141"/>
    <mergeCell ref="D140:F141"/>
    <mergeCell ref="G140:M140"/>
    <mergeCell ref="N140:O141"/>
    <mergeCell ref="S140:S141"/>
    <mergeCell ref="T140:V141"/>
    <mergeCell ref="W140:AC140"/>
    <mergeCell ref="D136:G136"/>
    <mergeCell ref="H136:N136"/>
    <mergeCell ref="O136:P136"/>
    <mergeCell ref="T136:W136"/>
    <mergeCell ref="X136:AD136"/>
    <mergeCell ref="AE136:AF136"/>
    <mergeCell ref="D137:G137"/>
    <mergeCell ref="H137:M137"/>
    <mergeCell ref="T137:W137"/>
    <mergeCell ref="X137:AC137"/>
    <mergeCell ref="C128:G131"/>
    <mergeCell ref="H131:AF131"/>
    <mergeCell ref="D134:G134"/>
    <mergeCell ref="H134:M134"/>
    <mergeCell ref="O134:P134"/>
    <mergeCell ref="T134:W134"/>
    <mergeCell ref="X134:AC134"/>
    <mergeCell ref="AE134:AF134"/>
    <mergeCell ref="D135:G135"/>
    <mergeCell ref="H135:M135"/>
    <mergeCell ref="O135:P135"/>
    <mergeCell ref="T135:W135"/>
    <mergeCell ref="X135:AC135"/>
    <mergeCell ref="AE135:AF135"/>
    <mergeCell ref="C107:C108"/>
    <mergeCell ref="D107:F108"/>
    <mergeCell ref="G107:M107"/>
    <mergeCell ref="N107:O108"/>
    <mergeCell ref="S107:S108"/>
    <mergeCell ref="T107:V108"/>
    <mergeCell ref="W107:AC107"/>
    <mergeCell ref="AD107:AE108"/>
    <mergeCell ref="G108:M108"/>
    <mergeCell ref="W108:AC108"/>
    <mergeCell ref="AE101:AF101"/>
    <mergeCell ref="D102:G102"/>
    <mergeCell ref="H102:M102"/>
    <mergeCell ref="T102:W102"/>
    <mergeCell ref="X102:AC102"/>
    <mergeCell ref="C105:C106"/>
    <mergeCell ref="D105:F106"/>
    <mergeCell ref="G105:M105"/>
    <mergeCell ref="N105:O106"/>
    <mergeCell ref="S105:S106"/>
    <mergeCell ref="T105:V106"/>
    <mergeCell ref="W105:AC105"/>
    <mergeCell ref="AD105:AE106"/>
    <mergeCell ref="G106:M106"/>
    <mergeCell ref="W106:AC106"/>
    <mergeCell ref="D103:G103"/>
    <mergeCell ref="H103:M103"/>
    <mergeCell ref="T103:W103"/>
    <mergeCell ref="X103:AC103"/>
    <mergeCell ref="D101:G101"/>
    <mergeCell ref="H101:N101"/>
    <mergeCell ref="O101:P101"/>
    <mergeCell ref="T101:W101"/>
    <mergeCell ref="X101:AD101"/>
    <mergeCell ref="C85:C86"/>
    <mergeCell ref="D85:F86"/>
    <mergeCell ref="G85:M85"/>
    <mergeCell ref="N85:O86"/>
    <mergeCell ref="S85:S86"/>
    <mergeCell ref="T85:V86"/>
    <mergeCell ref="W85:AC85"/>
    <mergeCell ref="AD85:AE86"/>
    <mergeCell ref="G86:M86"/>
    <mergeCell ref="W86:AC86"/>
    <mergeCell ref="C83:C84"/>
    <mergeCell ref="D83:F84"/>
    <mergeCell ref="G83:M83"/>
    <mergeCell ref="N83:O84"/>
    <mergeCell ref="S83:S84"/>
    <mergeCell ref="T83:V84"/>
    <mergeCell ref="W83:AC83"/>
    <mergeCell ref="AD83:AE84"/>
    <mergeCell ref="G84:M84"/>
    <mergeCell ref="W84:AC84"/>
    <mergeCell ref="T80:W80"/>
    <mergeCell ref="X80:AC80"/>
    <mergeCell ref="D81:G81"/>
    <mergeCell ref="H81:M81"/>
    <mergeCell ref="T81:W81"/>
    <mergeCell ref="X81:AC81"/>
    <mergeCell ref="D79:G79"/>
    <mergeCell ref="H79:N79"/>
    <mergeCell ref="O79:P79"/>
    <mergeCell ref="T79:W79"/>
    <mergeCell ref="D117:F118"/>
    <mergeCell ref="G117:M117"/>
    <mergeCell ref="N117:O118"/>
    <mergeCell ref="S117:S118"/>
    <mergeCell ref="T117:V118"/>
    <mergeCell ref="W117:AC117"/>
    <mergeCell ref="C71:G74"/>
    <mergeCell ref="H74:AF74"/>
    <mergeCell ref="D77:G77"/>
    <mergeCell ref="H77:M77"/>
    <mergeCell ref="O77:P77"/>
    <mergeCell ref="T77:W77"/>
    <mergeCell ref="X77:AC77"/>
    <mergeCell ref="AE77:AF77"/>
    <mergeCell ref="D78:G78"/>
    <mergeCell ref="H78:M78"/>
    <mergeCell ref="O78:P78"/>
    <mergeCell ref="T78:W78"/>
    <mergeCell ref="X78:AC78"/>
    <mergeCell ref="AE78:AF78"/>
    <mergeCell ref="X79:AD79"/>
    <mergeCell ref="AE79:AF79"/>
    <mergeCell ref="D80:G80"/>
    <mergeCell ref="H80:M80"/>
    <mergeCell ref="AD117:AE118"/>
    <mergeCell ref="G114:M114"/>
    <mergeCell ref="W114:AC114"/>
    <mergeCell ref="C115:C116"/>
    <mergeCell ref="D115:F116"/>
    <mergeCell ref="G115:M115"/>
    <mergeCell ref="N115:O116"/>
    <mergeCell ref="S115:S116"/>
    <mergeCell ref="T115:V116"/>
    <mergeCell ref="W115:AC115"/>
    <mergeCell ref="AD115:AE116"/>
    <mergeCell ref="G116:M116"/>
    <mergeCell ref="W116:AC116"/>
    <mergeCell ref="C113:C114"/>
    <mergeCell ref="D113:F114"/>
    <mergeCell ref="G113:M113"/>
    <mergeCell ref="N113:O114"/>
    <mergeCell ref="S113:S114"/>
    <mergeCell ref="T113:V114"/>
    <mergeCell ref="W113:AC113"/>
    <mergeCell ref="AD113:AE114"/>
    <mergeCell ref="G118:M118"/>
    <mergeCell ref="W118:AC118"/>
    <mergeCell ref="C117:C118"/>
    <mergeCell ref="AD111:AE112"/>
    <mergeCell ref="G112:M112"/>
    <mergeCell ref="W112:AC112"/>
    <mergeCell ref="C109:C110"/>
    <mergeCell ref="D109:F110"/>
    <mergeCell ref="G109:M109"/>
    <mergeCell ref="N109:O110"/>
    <mergeCell ref="S109:S110"/>
    <mergeCell ref="T109:V110"/>
    <mergeCell ref="W109:AC109"/>
    <mergeCell ref="AD109:AE110"/>
    <mergeCell ref="G110:M110"/>
    <mergeCell ref="W110:AC110"/>
    <mergeCell ref="C111:C112"/>
    <mergeCell ref="D111:F112"/>
    <mergeCell ref="G111:M111"/>
    <mergeCell ref="N111:O112"/>
    <mergeCell ref="S111:S112"/>
    <mergeCell ref="T111:V112"/>
    <mergeCell ref="W111:AC111"/>
    <mergeCell ref="AE99:AF99"/>
    <mergeCell ref="D100:G100"/>
    <mergeCell ref="H100:M100"/>
    <mergeCell ref="O100:P100"/>
    <mergeCell ref="T100:W100"/>
    <mergeCell ref="X100:AC100"/>
    <mergeCell ref="AE100:AF100"/>
    <mergeCell ref="G96:M96"/>
    <mergeCell ref="W96:AC96"/>
    <mergeCell ref="D99:G99"/>
    <mergeCell ref="H99:M99"/>
    <mergeCell ref="O99:P99"/>
    <mergeCell ref="T99:W99"/>
    <mergeCell ref="X99:AC99"/>
    <mergeCell ref="C95:C96"/>
    <mergeCell ref="D95:F96"/>
    <mergeCell ref="G95:M95"/>
    <mergeCell ref="N95:O96"/>
    <mergeCell ref="S95:S96"/>
    <mergeCell ref="T95:V96"/>
    <mergeCell ref="W95:AC95"/>
    <mergeCell ref="AD95:AE96"/>
    <mergeCell ref="G92:M92"/>
    <mergeCell ref="W92:AC92"/>
    <mergeCell ref="C93:C94"/>
    <mergeCell ref="D93:F94"/>
    <mergeCell ref="G93:M93"/>
    <mergeCell ref="N93:O94"/>
    <mergeCell ref="S93:S94"/>
    <mergeCell ref="T93:V94"/>
    <mergeCell ref="W93:AC93"/>
    <mergeCell ref="AD93:AE94"/>
    <mergeCell ref="G94:M94"/>
    <mergeCell ref="W94:AC94"/>
    <mergeCell ref="C91:C92"/>
    <mergeCell ref="D91:F92"/>
    <mergeCell ref="G91:M91"/>
    <mergeCell ref="N91:O92"/>
    <mergeCell ref="S91:S92"/>
    <mergeCell ref="T91:V92"/>
    <mergeCell ref="W91:AC91"/>
    <mergeCell ref="AD91:AE92"/>
    <mergeCell ref="G88:M88"/>
    <mergeCell ref="W88:AC88"/>
    <mergeCell ref="C89:C90"/>
    <mergeCell ref="D89:F90"/>
    <mergeCell ref="G89:M89"/>
    <mergeCell ref="N89:O90"/>
    <mergeCell ref="S89:S90"/>
    <mergeCell ref="T89:V90"/>
    <mergeCell ref="W89:AC89"/>
    <mergeCell ref="AD89:AE90"/>
    <mergeCell ref="G90:M90"/>
    <mergeCell ref="W90:AC90"/>
    <mergeCell ref="C87:C88"/>
    <mergeCell ref="D87:F88"/>
    <mergeCell ref="G87:M87"/>
    <mergeCell ref="N87:O88"/>
    <mergeCell ref="S87:S88"/>
    <mergeCell ref="T87:V88"/>
    <mergeCell ref="W87:AC87"/>
    <mergeCell ref="AD87:AE88"/>
    <mergeCell ref="W57:AC57"/>
    <mergeCell ref="N58:O59"/>
    <mergeCell ref="AD58:AE59"/>
    <mergeCell ref="S58:S59"/>
    <mergeCell ref="C60:C61"/>
    <mergeCell ref="N60:O61"/>
    <mergeCell ref="S60:S61"/>
    <mergeCell ref="T60:V61"/>
    <mergeCell ref="W60:AC60"/>
    <mergeCell ref="W61:AC61"/>
    <mergeCell ref="AD60:AE61"/>
    <mergeCell ref="D60:F61"/>
    <mergeCell ref="G60:M60"/>
    <mergeCell ref="G61:M61"/>
    <mergeCell ref="C58:C59"/>
    <mergeCell ref="D58:F59"/>
    <mergeCell ref="G58:M58"/>
    <mergeCell ref="G59:M59"/>
    <mergeCell ref="T58:V59"/>
    <mergeCell ref="W58:AC58"/>
    <mergeCell ref="W59:AC59"/>
    <mergeCell ref="D34:F35"/>
    <mergeCell ref="D36:F37"/>
    <mergeCell ref="D38:F39"/>
    <mergeCell ref="G34:M34"/>
    <mergeCell ref="G35:M35"/>
    <mergeCell ref="G36:M36"/>
    <mergeCell ref="AD56:AE57"/>
    <mergeCell ref="C52:C53"/>
    <mergeCell ref="C54:C55"/>
    <mergeCell ref="C56:C57"/>
    <mergeCell ref="N52:O53"/>
    <mergeCell ref="S50:S51"/>
    <mergeCell ref="W49:AC49"/>
    <mergeCell ref="T50:V51"/>
    <mergeCell ref="W50:AC50"/>
    <mergeCell ref="W51:AC51"/>
    <mergeCell ref="T52:V53"/>
    <mergeCell ref="W52:AC52"/>
    <mergeCell ref="W53:AC53"/>
    <mergeCell ref="T54:V55"/>
    <mergeCell ref="W54:AC54"/>
    <mergeCell ref="W55:AC55"/>
    <mergeCell ref="T56:V57"/>
    <mergeCell ref="W56:AC56"/>
    <mergeCell ref="D44:G44"/>
    <mergeCell ref="D46:G46"/>
    <mergeCell ref="H46:M46"/>
    <mergeCell ref="D45:G45"/>
    <mergeCell ref="C36:C37"/>
    <mergeCell ref="C48:C49"/>
    <mergeCell ref="D26:F27"/>
    <mergeCell ref="D56:F57"/>
    <mergeCell ref="G56:M56"/>
    <mergeCell ref="G57:M57"/>
    <mergeCell ref="D52:F53"/>
    <mergeCell ref="G52:M52"/>
    <mergeCell ref="G53:M53"/>
    <mergeCell ref="D54:F55"/>
    <mergeCell ref="G54:M54"/>
    <mergeCell ref="G55:M55"/>
    <mergeCell ref="D48:F49"/>
    <mergeCell ref="G48:M48"/>
    <mergeCell ref="G49:M49"/>
    <mergeCell ref="G37:M37"/>
    <mergeCell ref="D50:F51"/>
    <mergeCell ref="G50:M50"/>
    <mergeCell ref="G51:M51"/>
    <mergeCell ref="C34:C35"/>
    <mergeCell ref="C50:C51"/>
    <mergeCell ref="X45:AC45"/>
    <mergeCell ref="T46:W46"/>
    <mergeCell ref="X46:AC46"/>
    <mergeCell ref="G38:M38"/>
    <mergeCell ref="G39:M39"/>
    <mergeCell ref="W39:AC39"/>
    <mergeCell ref="T48:V49"/>
    <mergeCell ref="W48:AC48"/>
    <mergeCell ref="H43:M43"/>
    <mergeCell ref="O43:P43"/>
    <mergeCell ref="H44:N44"/>
    <mergeCell ref="N48:O49"/>
    <mergeCell ref="S48:S49"/>
    <mergeCell ref="H42:M42"/>
    <mergeCell ref="N38:O39"/>
    <mergeCell ref="S38:S39"/>
    <mergeCell ref="T44:W44"/>
    <mergeCell ref="O42:P42"/>
    <mergeCell ref="H45:M45"/>
    <mergeCell ref="T45:W45"/>
    <mergeCell ref="C38:C39"/>
    <mergeCell ref="D42:G42"/>
    <mergeCell ref="D43:G43"/>
    <mergeCell ref="AD30:AE31"/>
    <mergeCell ref="S56:S57"/>
    <mergeCell ref="N56:O57"/>
    <mergeCell ref="S54:S55"/>
    <mergeCell ref="AD52:AE53"/>
    <mergeCell ref="N54:O55"/>
    <mergeCell ref="S52:S53"/>
    <mergeCell ref="N32:O33"/>
    <mergeCell ref="N30:O31"/>
    <mergeCell ref="S30:S31"/>
    <mergeCell ref="S32:S33"/>
    <mergeCell ref="S34:S35"/>
    <mergeCell ref="T34:V35"/>
    <mergeCell ref="W34:AC34"/>
    <mergeCell ref="W35:AC35"/>
    <mergeCell ref="AD38:AE39"/>
    <mergeCell ref="AE42:AF42"/>
    <mergeCell ref="N50:O51"/>
    <mergeCell ref="N36:O37"/>
    <mergeCell ref="N34:O35"/>
    <mergeCell ref="AD48:AE49"/>
    <mergeCell ref="AD54:AE55"/>
    <mergeCell ref="AD50:AE51"/>
    <mergeCell ref="T42:W42"/>
    <mergeCell ref="S26:S27"/>
    <mergeCell ref="S28:S29"/>
    <mergeCell ref="AD28:AE29"/>
    <mergeCell ref="H24:M24"/>
    <mergeCell ref="X24:AC24"/>
    <mergeCell ref="T28:V29"/>
    <mergeCell ref="W28:AC28"/>
    <mergeCell ref="W29:AC29"/>
    <mergeCell ref="AD26:AE27"/>
    <mergeCell ref="N28:O29"/>
    <mergeCell ref="T26:V27"/>
    <mergeCell ref="W26:AC26"/>
    <mergeCell ref="W27:AC27"/>
    <mergeCell ref="N26:O27"/>
    <mergeCell ref="G26:M26"/>
    <mergeCell ref="G27:M27"/>
    <mergeCell ref="D22:G22"/>
    <mergeCell ref="D23:G23"/>
    <mergeCell ref="D24:G24"/>
    <mergeCell ref="T20:W20"/>
    <mergeCell ref="T21:W21"/>
    <mergeCell ref="T22:W22"/>
    <mergeCell ref="T23:W23"/>
    <mergeCell ref="C14:G17"/>
    <mergeCell ref="H17:AF17"/>
    <mergeCell ref="O21:P21"/>
    <mergeCell ref="AE21:AF21"/>
    <mergeCell ref="X22:AD22"/>
    <mergeCell ref="AE22:AF22"/>
    <mergeCell ref="X20:AC20"/>
    <mergeCell ref="AE20:AF20"/>
    <mergeCell ref="X21:AC21"/>
    <mergeCell ref="X23:AC23"/>
    <mergeCell ref="H20:M20"/>
    <mergeCell ref="H21:M21"/>
    <mergeCell ref="D20:G20"/>
    <mergeCell ref="D21:G21"/>
    <mergeCell ref="C26:C27"/>
    <mergeCell ref="C28:C29"/>
    <mergeCell ref="C30:C31"/>
    <mergeCell ref="C32:C33"/>
    <mergeCell ref="T24:W24"/>
    <mergeCell ref="O20:P20"/>
    <mergeCell ref="H23:M23"/>
    <mergeCell ref="D28:F29"/>
    <mergeCell ref="D30:F31"/>
    <mergeCell ref="D32:F33"/>
    <mergeCell ref="G28:M28"/>
    <mergeCell ref="G29:M29"/>
    <mergeCell ref="G30:M30"/>
    <mergeCell ref="G31:M31"/>
    <mergeCell ref="G32:M32"/>
    <mergeCell ref="G33:M33"/>
    <mergeCell ref="T30:V31"/>
    <mergeCell ref="W30:AC30"/>
    <mergeCell ref="W31:AC31"/>
    <mergeCell ref="T32:V33"/>
    <mergeCell ref="W32:AC32"/>
    <mergeCell ref="W33:AC33"/>
    <mergeCell ref="H22:N22"/>
    <mergeCell ref="O22:P22"/>
    <mergeCell ref="AD32:AE33"/>
    <mergeCell ref="AD34:AE35"/>
    <mergeCell ref="AD36:AE37"/>
    <mergeCell ref="O44:P44"/>
    <mergeCell ref="AE43:AF43"/>
    <mergeCell ref="X44:AD44"/>
    <mergeCell ref="AE44:AF44"/>
    <mergeCell ref="T36:V37"/>
    <mergeCell ref="W36:AC36"/>
    <mergeCell ref="W37:AC37"/>
    <mergeCell ref="T38:V39"/>
    <mergeCell ref="W38:AC38"/>
    <mergeCell ref="S36:S37"/>
    <mergeCell ref="X42:AC42"/>
    <mergeCell ref="T43:W43"/>
    <mergeCell ref="X43:AC43"/>
  </mergeCells>
  <phoneticPr fontId="11"/>
  <conditionalFormatting sqref="B20:B39">
    <cfRule type="expression" dxfId="108" priority="15">
      <formula>$P$19="女"</formula>
    </cfRule>
  </conditionalFormatting>
  <conditionalFormatting sqref="C20:P20 C21:G21 N21:P21 C22:P39">
    <cfRule type="expression" dxfId="107" priority="12">
      <formula>$P$19=2</formula>
    </cfRule>
  </conditionalFormatting>
  <conditionalFormatting sqref="C42:P42 C43:G43 N43:P43 C44:P61">
    <cfRule type="expression" dxfId="106" priority="10">
      <formula>$P$41=2</formula>
    </cfRule>
  </conditionalFormatting>
  <conditionalFormatting sqref="C77:P96">
    <cfRule type="expression" dxfId="105" priority="8">
      <formula>$P$76=2</formula>
    </cfRule>
  </conditionalFormatting>
  <conditionalFormatting sqref="C99:P99 C100:G100 N100:P100 C101:P118">
    <cfRule type="expression" dxfId="104" priority="6">
      <formula>$P$98=2</formula>
    </cfRule>
  </conditionalFormatting>
  <conditionalFormatting sqref="C134:P134 C135:G135 N135:P135 C136:P153">
    <cfRule type="expression" dxfId="103" priority="4">
      <formula>$P$133=2</formula>
    </cfRule>
  </conditionalFormatting>
  <conditionalFormatting sqref="C156:P156 C157:G157 N157:P157 C158:P175">
    <cfRule type="expression" dxfId="102" priority="2">
      <formula>$P$155=2</formula>
    </cfRule>
  </conditionalFormatting>
  <conditionalFormatting sqref="S20:AF20 S21:W21 AD21:AF21 S22:AF39">
    <cfRule type="expression" dxfId="101" priority="11">
      <formula>$AF$19=2</formula>
    </cfRule>
  </conditionalFormatting>
  <conditionalFormatting sqref="S42:AF42 S43:W43 AD43:AF43 S44:AF61">
    <cfRule type="expression" dxfId="100" priority="9">
      <formula>$AF$41=2</formula>
    </cfRule>
  </conditionalFormatting>
  <conditionalFormatting sqref="S77:AF77 S78:W78 AD78:AF78 S79:AF96">
    <cfRule type="expression" dxfId="99" priority="7">
      <formula>$AF$76=2</formula>
    </cfRule>
  </conditionalFormatting>
  <conditionalFormatting sqref="S99:AF99 S100:W100 AD100:AF100 S101:AF118">
    <cfRule type="expression" dxfId="98" priority="5">
      <formula>$AF$98=2</formula>
    </cfRule>
  </conditionalFormatting>
  <conditionalFormatting sqref="S134:AF134 S135:W135 AD135:AF135 S136:AF153">
    <cfRule type="expression" dxfId="97" priority="3">
      <formula>$AF$133=2</formula>
    </cfRule>
  </conditionalFormatting>
  <conditionalFormatting sqref="S156:AF156 S157:W157 AD157:AF157 S158:AF175">
    <cfRule type="expression" dxfId="96" priority="1">
      <formula>$AF$155=2</formula>
    </cfRule>
  </conditionalFormatting>
  <dataValidations xWindow="1018" yWindow="469" count="3">
    <dataValidation type="list" allowBlank="1" showInputMessage="1" showErrorMessage="1" promptTitle="性別入力" prompt="▼マークをクリックして選択してください。" sqref="AE20 O20 O42 AE42 AE77 O77 O99 AE99 AE134 O134 O156 AE156" xr:uid="{00000000-0002-0000-0200-000000000000}">
      <formula1>性別</formula1>
    </dataValidation>
    <dataValidation type="list" allowBlank="1" showInputMessage="1" showErrorMessage="1" sqref="H20:M20 X20:AC20 H42:M42 X42:AC42 H77:M77 X77:AC77 H99:M99 X99:AC99 H134:M134 X134:AC134 H156:M156 X156:AC156" xr:uid="{289436B0-0EE3-4F3E-A9DC-951BEA770913}">
      <formula1>種別</formula1>
    </dataValidation>
    <dataValidation type="list" allowBlank="1" showInputMessage="1" showErrorMessage="1" sqref="O22:P22 AE22:AF22 O44:P44 AE44:AF44 O79:P79 AE79:AF79 O101:P101 AE101:AF101 O136:P136 AE136:AF136 O158:P158 AE158:AF158" xr:uid="{2D012864-1BE5-41D9-9ED6-4B511267F069}">
      <formula1>チーム名</formula1>
    </dataValidation>
  </dataValidations>
  <printOptions horizontalCentered="1" verticalCentered="1"/>
  <pageMargins left="0" right="0" top="0" bottom="0" header="0.27559055118110237" footer="0.2362204724409449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N376"/>
  <sheetViews>
    <sheetView showGridLines="0" zoomScaleNormal="100" zoomScaleSheetLayoutView="100" workbookViewId="0">
      <selection activeCell="M14" sqref="M14:P14"/>
    </sheetView>
  </sheetViews>
  <sheetFormatPr defaultRowHeight="11.25"/>
  <cols>
    <col min="1" max="1" width="2.3984375" customWidth="1"/>
    <col min="2" max="35" width="2.19921875" customWidth="1"/>
    <col min="36" max="37" width="2.3984375" customWidth="1"/>
    <col min="39" max="45" width="2.19921875" customWidth="1"/>
  </cols>
  <sheetData>
    <row r="1" spans="2:36" ht="12.75" customHeight="1"/>
    <row r="2" spans="2:36" ht="12.75" customHeight="1"/>
    <row r="3" spans="2:36" ht="12.75" customHeight="1"/>
    <row r="4" spans="2:36" ht="12.75" customHeight="1">
      <c r="AJ4" s="39"/>
    </row>
    <row r="5" spans="2:36" ht="12.75" customHeight="1"/>
    <row r="6" spans="2:36" ht="12.75" customHeight="1"/>
    <row r="8" spans="2:36" ht="11.25" customHeight="1">
      <c r="B8" s="375" t="s">
        <v>70</v>
      </c>
      <c r="C8" s="375"/>
      <c r="D8" s="375"/>
      <c r="E8" s="375"/>
    </row>
    <row r="9" spans="2:36" ht="11.25" customHeight="1">
      <c r="B9" s="375"/>
      <c r="C9" s="375"/>
      <c r="D9" s="375"/>
      <c r="E9" s="375"/>
    </row>
    <row r="10" spans="2:36" ht="18.75">
      <c r="B10" s="375"/>
      <c r="C10" s="375"/>
      <c r="D10" s="375"/>
      <c r="E10" s="375"/>
      <c r="F10" s="18"/>
      <c r="G10" s="376" t="str">
        <f>CONCATENATE(リスト!C2,リスト!D2,リスト!E2,リスト!F5)</f>
        <v>第５０回広島県民スポーツ大会　陸上競技個人申込書</v>
      </c>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18"/>
      <c r="AF10" s="18"/>
      <c r="AG10" s="18"/>
      <c r="AH10" s="18"/>
      <c r="AI10" s="18"/>
    </row>
    <row r="12" spans="2:36" ht="19.149999999999999" customHeight="1">
      <c r="B12" s="29"/>
      <c r="C12" s="30"/>
      <c r="D12" s="30"/>
      <c r="E12" s="30"/>
      <c r="F12" s="30"/>
      <c r="G12" s="30"/>
      <c r="H12" s="30"/>
      <c r="I12" s="30"/>
      <c r="J12" s="30"/>
      <c r="K12" s="30"/>
      <c r="L12" s="30"/>
      <c r="M12" s="30"/>
      <c r="N12" s="30"/>
      <c r="O12" s="30"/>
      <c r="P12" s="30"/>
      <c r="Q12" s="30"/>
      <c r="R12" s="31"/>
      <c r="S12" s="29"/>
      <c r="T12" s="30"/>
      <c r="U12" s="30"/>
      <c r="V12" s="30"/>
      <c r="W12" s="30"/>
      <c r="X12" s="30"/>
      <c r="Y12" s="30"/>
      <c r="Z12" s="30"/>
      <c r="AA12" s="30"/>
      <c r="AB12" s="30"/>
      <c r="AC12" s="30"/>
      <c r="AD12" s="30"/>
      <c r="AE12" s="30"/>
      <c r="AF12" s="30"/>
      <c r="AG12" s="30"/>
      <c r="AH12" s="30"/>
      <c r="AI12" s="31"/>
    </row>
    <row r="13" spans="2:36" ht="19.149999999999999" customHeight="1">
      <c r="B13" s="32"/>
      <c r="C13" s="5"/>
      <c r="D13" s="6"/>
      <c r="E13" s="6"/>
      <c r="F13" s="6"/>
      <c r="G13" s="6"/>
      <c r="H13" s="6"/>
      <c r="I13" s="6"/>
      <c r="J13" s="6"/>
      <c r="K13" s="6"/>
      <c r="L13" s="6"/>
      <c r="M13" s="6"/>
      <c r="N13" s="6"/>
      <c r="O13" s="6"/>
      <c r="P13" s="6"/>
      <c r="Q13" s="7"/>
      <c r="R13" s="33"/>
      <c r="S13" s="32"/>
      <c r="T13" s="5"/>
      <c r="U13" s="6"/>
      <c r="V13" s="6"/>
      <c r="W13" s="6"/>
      <c r="X13" s="6"/>
      <c r="Y13" s="6"/>
      <c r="Z13" s="6"/>
      <c r="AA13" s="6"/>
      <c r="AB13" s="6"/>
      <c r="AC13" s="6"/>
      <c r="AD13" s="6"/>
      <c r="AE13" s="6"/>
      <c r="AF13" s="6"/>
      <c r="AG13" s="6"/>
      <c r="AH13" s="7"/>
      <c r="AI13" s="33"/>
    </row>
    <row r="14" spans="2:36" ht="19.149999999999999" customHeight="1">
      <c r="B14" s="32"/>
      <c r="C14" s="8"/>
      <c r="D14" s="398" t="s">
        <v>88</v>
      </c>
      <c r="E14" s="398"/>
      <c r="F14" s="398"/>
      <c r="G14" s="403">
        <v>1</v>
      </c>
      <c r="H14" s="404"/>
      <c r="I14" s="405"/>
      <c r="J14" s="392" t="s">
        <v>120</v>
      </c>
      <c r="K14" s="393"/>
      <c r="L14" s="394"/>
      <c r="M14" s="411" t="str">
        <f>IF(ISNA(VLOOKUP(G14,リスト!$J$7:$W$54,2,FALSE)),"",VLOOKUP(G14,リスト!$J$7:$W$54,2,FALSE))</f>
        <v/>
      </c>
      <c r="N14" s="412"/>
      <c r="O14" s="412"/>
      <c r="P14" s="413"/>
      <c r="Q14" s="9"/>
      <c r="R14" s="64"/>
      <c r="S14" s="65"/>
      <c r="T14" s="66"/>
      <c r="U14" s="398" t="s">
        <v>88</v>
      </c>
      <c r="V14" s="398"/>
      <c r="W14" s="398"/>
      <c r="X14" s="403">
        <v>2</v>
      </c>
      <c r="Y14" s="404"/>
      <c r="Z14" s="405"/>
      <c r="AA14" s="392" t="s">
        <v>120</v>
      </c>
      <c r="AB14" s="393"/>
      <c r="AC14" s="394"/>
      <c r="AD14" s="395" t="str">
        <f>IF(ISNA(VLOOKUP(X14,リスト!$J$7:$W$54,2,FALSE)),"",VLOOKUP(X14,リスト!$J$7:$W$54,2,FALSE))</f>
        <v/>
      </c>
      <c r="AE14" s="396"/>
      <c r="AF14" s="396"/>
      <c r="AG14" s="397"/>
      <c r="AH14" s="9"/>
      <c r="AI14" s="33"/>
    </row>
    <row r="15" spans="2:36" ht="19.149999999999999" customHeight="1">
      <c r="B15" s="32"/>
      <c r="C15" s="8"/>
      <c r="D15" s="398" t="s">
        <v>48</v>
      </c>
      <c r="E15" s="398"/>
      <c r="F15" s="398"/>
      <c r="G15" s="399">
        <f>IF(ISNA(VLOOKUP(G14,リスト!$J$7:$W$54,7,FALSE)),"",VLOOKUP(G14,リスト!$J$7:$W$54,7,FALSE))</f>
        <v>0</v>
      </c>
      <c r="H15" s="400"/>
      <c r="I15" s="400"/>
      <c r="J15" s="400"/>
      <c r="K15" s="400"/>
      <c r="L15" s="400"/>
      <c r="M15" s="400"/>
      <c r="N15" s="400"/>
      <c r="O15" s="400"/>
      <c r="P15" s="401"/>
      <c r="Q15" s="63"/>
      <c r="R15" s="64"/>
      <c r="S15" s="65"/>
      <c r="T15" s="66"/>
      <c r="U15" s="398" t="s">
        <v>48</v>
      </c>
      <c r="V15" s="398"/>
      <c r="W15" s="398"/>
      <c r="X15" s="399">
        <f>IF(ISNA(VLOOKUP(X14,リスト!$J$7:$W$54,7,FALSE)),"",VLOOKUP(X14,リスト!$J$7:$W$54,7,FALSE))</f>
        <v>0</v>
      </c>
      <c r="Y15" s="400"/>
      <c r="Z15" s="400"/>
      <c r="AA15" s="400"/>
      <c r="AB15" s="400"/>
      <c r="AC15" s="400"/>
      <c r="AD15" s="400"/>
      <c r="AE15" s="400"/>
      <c r="AF15" s="400"/>
      <c r="AG15" s="401"/>
      <c r="AH15" s="63"/>
      <c r="AI15" s="33"/>
    </row>
    <row r="16" spans="2:36" ht="19.149999999999999" customHeight="1">
      <c r="B16" s="32"/>
      <c r="C16" s="8"/>
      <c r="D16" s="398" t="s">
        <v>49</v>
      </c>
      <c r="E16" s="398"/>
      <c r="F16" s="398"/>
      <c r="G16" s="391">
        <f>IF(ISNA(VLOOKUP(G14,リスト!$J$7:$W$54,10,FALSE)),"",VLOOKUP(G14,リスト!$J$7:$W$54,10,FALSE))</f>
        <v>0</v>
      </c>
      <c r="H16" s="391"/>
      <c r="I16" s="391"/>
      <c r="J16" s="391"/>
      <c r="K16" s="391"/>
      <c r="L16" s="390" t="s">
        <v>31</v>
      </c>
      <c r="M16" s="390"/>
      <c r="N16" s="391">
        <f>IF(ISNA(VLOOKUP(G14,リスト!$J$7:$W$54,5,FALSE)),"",VLOOKUP(G14,リスト!$J$7:$W$54,5,FALSE))</f>
        <v>0</v>
      </c>
      <c r="O16" s="391"/>
      <c r="P16" s="391"/>
      <c r="Q16" s="80" t="str">
        <f>IF(N16="","",IF(N16="女",2,""))</f>
        <v/>
      </c>
      <c r="R16" s="64"/>
      <c r="S16" s="65"/>
      <c r="T16" s="66"/>
      <c r="U16" s="398" t="s">
        <v>49</v>
      </c>
      <c r="V16" s="398"/>
      <c r="W16" s="398"/>
      <c r="X16" s="391">
        <f>IF(ISNA(VLOOKUP(X14,リスト!$J$7:$W$54,10,FALSE)),"",VLOOKUP(X14,リスト!$J$7:$W$54,10,FALSE))</f>
        <v>0</v>
      </c>
      <c r="Y16" s="391"/>
      <c r="Z16" s="391"/>
      <c r="AA16" s="391"/>
      <c r="AB16" s="391"/>
      <c r="AC16" s="390" t="s">
        <v>31</v>
      </c>
      <c r="AD16" s="390"/>
      <c r="AE16" s="391">
        <f>IF(ISNA(VLOOKUP(X14,リスト!$J$7:$W$54,5,FALSE)),"",VLOOKUP(X14,リスト!$J$7:$W$54,5,FALSE))</f>
        <v>0</v>
      </c>
      <c r="AF16" s="391"/>
      <c r="AG16" s="391"/>
      <c r="AH16" s="80" t="str">
        <f>IF(AE16="","",IF(AE16="女",2,""))</f>
        <v/>
      </c>
      <c r="AI16" s="33"/>
    </row>
    <row r="17" spans="2:40" ht="19.149999999999999" customHeight="1">
      <c r="B17" s="32"/>
      <c r="C17" s="8"/>
      <c r="D17" s="406" t="s">
        <v>53</v>
      </c>
      <c r="E17" s="406"/>
      <c r="F17" s="406"/>
      <c r="G17" s="402" t="str">
        <f>IF(ISNA(VLOOKUP(G14,リスト!$J$7:$W$54,4,FALSE)),"",VLOOKUP(G14,リスト!$J$7:$W$54,4,FALSE))</f>
        <v xml:space="preserve">  </v>
      </c>
      <c r="H17" s="402"/>
      <c r="I17" s="402"/>
      <c r="J17" s="402"/>
      <c r="K17" s="402"/>
      <c r="L17" s="402"/>
      <c r="M17" s="402"/>
      <c r="N17" s="402"/>
      <c r="O17" s="402"/>
      <c r="P17" s="402"/>
      <c r="Q17" s="63"/>
      <c r="R17" s="64"/>
      <c r="S17" s="65"/>
      <c r="T17" s="66"/>
      <c r="U17" s="406" t="s">
        <v>53</v>
      </c>
      <c r="V17" s="406"/>
      <c r="W17" s="406"/>
      <c r="X17" s="402" t="str">
        <f>IF(ISNA(VLOOKUP(X14,リスト!$J$7:$W$54,4,FALSE)),"",VLOOKUP(X14,リスト!$J$7:$W$54,4,FALSE))</f>
        <v xml:space="preserve">  </v>
      </c>
      <c r="Y17" s="402"/>
      <c r="Z17" s="402"/>
      <c r="AA17" s="402"/>
      <c r="AB17" s="402"/>
      <c r="AC17" s="402"/>
      <c r="AD17" s="402"/>
      <c r="AE17" s="402"/>
      <c r="AF17" s="402"/>
      <c r="AG17" s="402"/>
      <c r="AH17" s="63"/>
      <c r="AI17" s="33"/>
    </row>
    <row r="18" spans="2:40" ht="19.149999999999999" customHeight="1">
      <c r="B18" s="32"/>
      <c r="C18" s="8"/>
      <c r="D18" s="410" t="s">
        <v>51</v>
      </c>
      <c r="E18" s="410"/>
      <c r="F18" s="410"/>
      <c r="G18" s="408" t="str">
        <f>IF(ISNA(VLOOKUP(G14,リスト!$J$7:$W$54,3,FALSE)),"",VLOOKUP(G14,リスト!$J$7:$W$54,3,FALSE))</f>
        <v>0  0</v>
      </c>
      <c r="H18" s="408"/>
      <c r="I18" s="408"/>
      <c r="J18" s="408"/>
      <c r="K18" s="408"/>
      <c r="L18" s="408"/>
      <c r="M18" s="408"/>
      <c r="N18" s="408"/>
      <c r="O18" s="408"/>
      <c r="P18" s="408"/>
      <c r="Q18" s="63"/>
      <c r="R18" s="64"/>
      <c r="S18" s="65"/>
      <c r="T18" s="66"/>
      <c r="U18" s="410" t="s">
        <v>51</v>
      </c>
      <c r="V18" s="410"/>
      <c r="W18" s="410"/>
      <c r="X18" s="408" t="str">
        <f>IF(ISNA(VLOOKUP(X14,リスト!$J$7:$W$54,3,FALSE)),"",VLOOKUP(X14,リスト!$J$7:$W$54,3,FALSE))</f>
        <v>0  0</v>
      </c>
      <c r="Y18" s="408"/>
      <c r="Z18" s="408"/>
      <c r="AA18" s="408"/>
      <c r="AB18" s="408"/>
      <c r="AC18" s="408"/>
      <c r="AD18" s="408"/>
      <c r="AE18" s="408"/>
      <c r="AF18" s="408"/>
      <c r="AG18" s="408"/>
      <c r="AH18" s="63"/>
      <c r="AI18" s="33"/>
    </row>
    <row r="19" spans="2:40" ht="19.149999999999999" customHeight="1">
      <c r="B19" s="32"/>
      <c r="C19" s="8"/>
      <c r="D19" s="398" t="s">
        <v>52</v>
      </c>
      <c r="E19" s="398"/>
      <c r="F19" s="398"/>
      <c r="G19" s="409"/>
      <c r="H19" s="409"/>
      <c r="I19" s="409"/>
      <c r="J19" s="409"/>
      <c r="K19" s="409"/>
      <c r="L19" s="409"/>
      <c r="M19" s="409"/>
      <c r="N19" s="409"/>
      <c r="O19" s="409"/>
      <c r="P19" s="409"/>
      <c r="Q19" s="63"/>
      <c r="R19" s="64"/>
      <c r="S19" s="65"/>
      <c r="T19" s="66"/>
      <c r="U19" s="398" t="s">
        <v>52</v>
      </c>
      <c r="V19" s="398"/>
      <c r="W19" s="398"/>
      <c r="X19" s="409"/>
      <c r="Y19" s="409"/>
      <c r="Z19" s="409"/>
      <c r="AA19" s="409"/>
      <c r="AB19" s="409"/>
      <c r="AC19" s="409"/>
      <c r="AD19" s="409"/>
      <c r="AE19" s="409"/>
      <c r="AF19" s="409"/>
      <c r="AG19" s="409"/>
      <c r="AH19" s="63"/>
      <c r="AI19" s="33"/>
    </row>
    <row r="20" spans="2:40" ht="19.149999999999999" customHeight="1">
      <c r="B20" s="32"/>
      <c r="C20" s="8"/>
      <c r="D20" s="398" t="s">
        <v>94</v>
      </c>
      <c r="E20" s="398"/>
      <c r="F20" s="398"/>
      <c r="G20" s="407" t="str">
        <f>IF(ISNA(VLOOKUP(G14,リスト!$J$7:$W$54,12,FALSE)),"",VLOOKUP(G14,リスト!$J$7:$W$54,12,FALSE))</f>
        <v/>
      </c>
      <c r="H20" s="407"/>
      <c r="I20" s="407"/>
      <c r="J20" s="407"/>
      <c r="K20" s="407"/>
      <c r="L20" s="407"/>
      <c r="M20" s="407"/>
      <c r="N20" s="407"/>
      <c r="O20" s="407"/>
      <c r="P20" s="407"/>
      <c r="Q20" s="63"/>
      <c r="R20" s="64"/>
      <c r="S20" s="65"/>
      <c r="T20" s="66"/>
      <c r="U20" s="398" t="s">
        <v>94</v>
      </c>
      <c r="V20" s="398"/>
      <c r="W20" s="398"/>
      <c r="X20" s="407" t="str">
        <f>IF(ISNA(VLOOKUP(X14,リスト!$J$7:$W$54,12,FALSE)),"",VLOOKUP(X14,リスト!$J$7:$W$54,12,FALSE))</f>
        <v/>
      </c>
      <c r="Y20" s="407"/>
      <c r="Z20" s="407"/>
      <c r="AA20" s="407"/>
      <c r="AB20" s="407"/>
      <c r="AC20" s="407"/>
      <c r="AD20" s="407"/>
      <c r="AE20" s="407"/>
      <c r="AF20" s="407"/>
      <c r="AG20" s="407"/>
      <c r="AH20" s="63"/>
      <c r="AI20" s="33"/>
    </row>
    <row r="21" spans="2:40" ht="19.149999999999999" customHeight="1">
      <c r="B21" s="32"/>
      <c r="C21" s="8"/>
      <c r="D21" s="398" t="s">
        <v>50</v>
      </c>
      <c r="E21" s="398"/>
      <c r="F21" s="398"/>
      <c r="G21" s="407" t="str">
        <f>IF(ISNA(VLOOKUP(G14,リスト!$J$7:$W$54,13,FALSE)),"",VLOOKUP(G14,リスト!$J$7:$W$54,13,FALSE))</f>
        <v/>
      </c>
      <c r="H21" s="407"/>
      <c r="I21" s="407"/>
      <c r="J21" s="407"/>
      <c r="K21" s="407"/>
      <c r="L21" s="407"/>
      <c r="M21" s="407"/>
      <c r="N21" s="407"/>
      <c r="O21" s="407"/>
      <c r="P21" s="407"/>
      <c r="Q21" s="63"/>
      <c r="R21" s="64"/>
      <c r="S21" s="65"/>
      <c r="T21" s="66"/>
      <c r="U21" s="398" t="s">
        <v>50</v>
      </c>
      <c r="V21" s="398"/>
      <c r="W21" s="398"/>
      <c r="X21" s="407" t="str">
        <f>IF(ISNA(VLOOKUP(X14,リスト!$J$7:$W$54,13,FALSE)),"",VLOOKUP(X14,リスト!$J$7:$W$54,13,FALSE))</f>
        <v/>
      </c>
      <c r="Y21" s="407"/>
      <c r="Z21" s="407"/>
      <c r="AA21" s="407"/>
      <c r="AB21" s="407"/>
      <c r="AC21" s="407"/>
      <c r="AD21" s="407"/>
      <c r="AE21" s="407"/>
      <c r="AF21" s="407"/>
      <c r="AG21" s="407"/>
      <c r="AH21" s="63"/>
      <c r="AI21" s="33"/>
    </row>
    <row r="22" spans="2:40" ht="19.149999999999999" customHeight="1">
      <c r="B22" s="32"/>
      <c r="C22" s="10"/>
      <c r="D22" s="13" t="s">
        <v>54</v>
      </c>
      <c r="E22" s="11"/>
      <c r="F22" s="11"/>
      <c r="G22" s="11"/>
      <c r="H22" s="11"/>
      <c r="I22" s="11"/>
      <c r="J22" s="11"/>
      <c r="K22" s="11"/>
      <c r="L22" s="11"/>
      <c r="M22" s="11"/>
      <c r="N22" s="11"/>
      <c r="O22" s="11"/>
      <c r="P22" s="11"/>
      <c r="Q22" s="12"/>
      <c r="R22" s="33"/>
      <c r="S22" s="32"/>
      <c r="T22" s="10"/>
      <c r="U22" s="13" t="s">
        <v>54</v>
      </c>
      <c r="V22" s="11"/>
      <c r="W22" s="11"/>
      <c r="X22" s="11"/>
      <c r="Y22" s="11"/>
      <c r="Z22" s="11"/>
      <c r="AA22" s="11"/>
      <c r="AB22" s="11"/>
      <c r="AC22" s="11"/>
      <c r="AD22" s="11"/>
      <c r="AE22" s="11"/>
      <c r="AF22" s="11"/>
      <c r="AG22" s="11"/>
      <c r="AH22" s="12"/>
      <c r="AI22" s="33"/>
    </row>
    <row r="23" spans="2:40" ht="19.149999999999999" customHeight="1">
      <c r="B23" s="34"/>
      <c r="C23" s="35"/>
      <c r="D23" s="35"/>
      <c r="E23" s="35"/>
      <c r="F23" s="35"/>
      <c r="G23" s="35"/>
      <c r="H23" s="35"/>
      <c r="I23" s="35"/>
      <c r="J23" s="35"/>
      <c r="K23" s="35"/>
      <c r="L23" s="35"/>
      <c r="M23" s="35"/>
      <c r="N23" s="35"/>
      <c r="O23" s="35"/>
      <c r="P23" s="35"/>
      <c r="Q23" s="35"/>
      <c r="R23" s="36"/>
      <c r="S23" s="34"/>
      <c r="T23" s="35"/>
      <c r="U23" s="35"/>
      <c r="V23" s="35"/>
      <c r="W23" s="35"/>
      <c r="X23" s="35"/>
      <c r="Y23" s="35"/>
      <c r="Z23" s="35"/>
      <c r="AA23" s="35"/>
      <c r="AB23" s="35"/>
      <c r="AC23" s="35"/>
      <c r="AD23" s="35"/>
      <c r="AE23" s="35"/>
      <c r="AF23" s="35"/>
      <c r="AG23" s="35"/>
      <c r="AH23" s="35"/>
      <c r="AI23" s="36"/>
    </row>
    <row r="24" spans="2:40" ht="19.149999999999999" customHeight="1">
      <c r="B24" s="29"/>
      <c r="C24" s="30"/>
      <c r="D24" s="30"/>
      <c r="E24" s="30"/>
      <c r="F24" s="30"/>
      <c r="G24" s="30"/>
      <c r="H24" s="30"/>
      <c r="I24" s="30"/>
      <c r="J24" s="30"/>
      <c r="K24" s="30"/>
      <c r="L24" s="30"/>
      <c r="M24" s="30"/>
      <c r="N24" s="30"/>
      <c r="O24" s="30"/>
      <c r="P24" s="30"/>
      <c r="Q24" s="30"/>
      <c r="R24" s="31"/>
      <c r="S24" s="29"/>
      <c r="T24" s="30"/>
      <c r="U24" s="30"/>
      <c r="V24" s="30"/>
      <c r="W24" s="30"/>
      <c r="X24" s="30"/>
      <c r="Y24" s="30"/>
      <c r="Z24" s="30"/>
      <c r="AA24" s="30"/>
      <c r="AB24" s="30"/>
      <c r="AC24" s="30"/>
      <c r="AD24" s="30"/>
      <c r="AE24" s="30"/>
      <c r="AF24" s="30"/>
      <c r="AG24" s="30"/>
      <c r="AH24" s="30"/>
      <c r="AI24" s="31"/>
    </row>
    <row r="25" spans="2:40" ht="19.149999999999999" customHeight="1">
      <c r="B25" s="32"/>
      <c r="C25" s="5"/>
      <c r="D25" s="6"/>
      <c r="E25" s="6"/>
      <c r="F25" s="6"/>
      <c r="G25" s="6"/>
      <c r="H25" s="6"/>
      <c r="I25" s="6"/>
      <c r="J25" s="6"/>
      <c r="K25" s="6"/>
      <c r="L25" s="6"/>
      <c r="M25" s="6"/>
      <c r="N25" s="6"/>
      <c r="O25" s="6"/>
      <c r="P25" s="6"/>
      <c r="Q25" s="7"/>
      <c r="R25" s="33"/>
      <c r="S25" s="32"/>
      <c r="T25" s="5"/>
      <c r="U25" s="6"/>
      <c r="V25" s="6"/>
      <c r="W25" s="6"/>
      <c r="X25" s="6"/>
      <c r="Y25" s="6"/>
      <c r="Z25" s="6"/>
      <c r="AA25" s="6"/>
      <c r="AB25" s="6"/>
      <c r="AC25" s="6"/>
      <c r="AD25" s="6"/>
      <c r="AE25" s="6"/>
      <c r="AF25" s="6"/>
      <c r="AG25" s="6"/>
      <c r="AH25" s="7"/>
      <c r="AI25" s="33"/>
    </row>
    <row r="26" spans="2:40" ht="19.149999999999999" customHeight="1">
      <c r="B26" s="32"/>
      <c r="C26" s="8"/>
      <c r="D26" s="398" t="s">
        <v>88</v>
      </c>
      <c r="E26" s="398"/>
      <c r="F26" s="398"/>
      <c r="G26" s="403">
        <v>3</v>
      </c>
      <c r="H26" s="404"/>
      <c r="I26" s="405"/>
      <c r="J26" s="392" t="s">
        <v>120</v>
      </c>
      <c r="K26" s="393"/>
      <c r="L26" s="394"/>
      <c r="M26" s="395" t="str">
        <f>IF(ISNA(VLOOKUP(G26,リスト!$J$7:$W$54,2,FALSE)),"",VLOOKUP(G26,リスト!$J$7:$W$54,2,FALSE))</f>
        <v/>
      </c>
      <c r="N26" s="396"/>
      <c r="O26" s="396"/>
      <c r="P26" s="397"/>
      <c r="Q26" s="9"/>
      <c r="R26" s="64"/>
      <c r="S26" s="65"/>
      <c r="T26" s="8"/>
      <c r="U26" s="398" t="s">
        <v>88</v>
      </c>
      <c r="V26" s="398"/>
      <c r="W26" s="398"/>
      <c r="X26" s="403">
        <v>4</v>
      </c>
      <c r="Y26" s="404"/>
      <c r="Z26" s="405"/>
      <c r="AA26" s="392" t="s">
        <v>120</v>
      </c>
      <c r="AB26" s="393"/>
      <c r="AC26" s="394"/>
      <c r="AD26" s="395" t="str">
        <f>IF(ISNA(VLOOKUP(X26,リスト!$J$7:$W$54,2,FALSE)),"",VLOOKUP(X26,リスト!$J$7:$W$54,2,FALSE))</f>
        <v/>
      </c>
      <c r="AE26" s="396"/>
      <c r="AF26" s="396"/>
      <c r="AG26" s="397"/>
      <c r="AH26" s="9"/>
      <c r="AI26" s="33"/>
    </row>
    <row r="27" spans="2:40" ht="19.149999999999999" customHeight="1">
      <c r="B27" s="32"/>
      <c r="C27" s="8"/>
      <c r="D27" s="398" t="s">
        <v>48</v>
      </c>
      <c r="E27" s="398"/>
      <c r="F27" s="398"/>
      <c r="G27" s="399">
        <f>IF(ISNA(VLOOKUP(G26,リスト!$J$7:$W$54,7,FALSE)),"",VLOOKUP(G26,リスト!$J$7:$W$54,7,FALSE))</f>
        <v>0</v>
      </c>
      <c r="H27" s="400"/>
      <c r="I27" s="400"/>
      <c r="J27" s="400"/>
      <c r="K27" s="400"/>
      <c r="L27" s="400"/>
      <c r="M27" s="400"/>
      <c r="N27" s="400"/>
      <c r="O27" s="400"/>
      <c r="P27" s="401"/>
      <c r="Q27" s="63"/>
      <c r="R27" s="64"/>
      <c r="S27" s="65"/>
      <c r="T27" s="8"/>
      <c r="U27" s="398" t="s">
        <v>48</v>
      </c>
      <c r="V27" s="398"/>
      <c r="W27" s="398"/>
      <c r="X27" s="399">
        <f>IF(ISNA(VLOOKUP(X26,リスト!$J$7:$W$54,7,FALSE)),"",VLOOKUP(X26,リスト!$J$7:$W$54,7,FALSE))</f>
        <v>0</v>
      </c>
      <c r="Y27" s="400"/>
      <c r="Z27" s="400"/>
      <c r="AA27" s="400"/>
      <c r="AB27" s="400"/>
      <c r="AC27" s="400"/>
      <c r="AD27" s="400"/>
      <c r="AE27" s="400"/>
      <c r="AF27" s="400"/>
      <c r="AG27" s="401"/>
      <c r="AH27" s="63"/>
      <c r="AI27" s="33"/>
    </row>
    <row r="28" spans="2:40" ht="19.149999999999999" customHeight="1">
      <c r="B28" s="32"/>
      <c r="C28" s="8"/>
      <c r="D28" s="398" t="s">
        <v>49</v>
      </c>
      <c r="E28" s="398"/>
      <c r="F28" s="398"/>
      <c r="G28" s="391">
        <f>IF(ISNA(VLOOKUP(G26,リスト!$J$7:$W$54,10,FALSE)),"",VLOOKUP(G26,リスト!$J$7:$W$54,10,FALSE))</f>
        <v>0</v>
      </c>
      <c r="H28" s="391"/>
      <c r="I28" s="391"/>
      <c r="J28" s="391"/>
      <c r="K28" s="391"/>
      <c r="L28" s="390" t="s">
        <v>31</v>
      </c>
      <c r="M28" s="390"/>
      <c r="N28" s="391">
        <f>IF(ISNA(VLOOKUP(G26,リスト!$J$7:$W$54,5,FALSE)),"",VLOOKUP(G26,リスト!$J$7:$W$54,5,FALSE))</f>
        <v>0</v>
      </c>
      <c r="O28" s="391"/>
      <c r="P28" s="391"/>
      <c r="Q28" s="80" t="str">
        <f>IF(N28="","",IF(N28="女",2,""))</f>
        <v/>
      </c>
      <c r="R28" s="64"/>
      <c r="S28" s="65"/>
      <c r="T28" s="8"/>
      <c r="U28" s="398" t="s">
        <v>49</v>
      </c>
      <c r="V28" s="398"/>
      <c r="W28" s="398"/>
      <c r="X28" s="391">
        <f>IF(ISNA(VLOOKUP(X26,リスト!$J$7:$W$54,10,FALSE)),"",VLOOKUP(X26,リスト!$J$7:$W$54,10,FALSE))</f>
        <v>0</v>
      </c>
      <c r="Y28" s="391"/>
      <c r="Z28" s="391"/>
      <c r="AA28" s="391"/>
      <c r="AB28" s="391"/>
      <c r="AC28" s="390" t="s">
        <v>31</v>
      </c>
      <c r="AD28" s="390"/>
      <c r="AE28" s="391">
        <f>IF(ISNA(VLOOKUP(X26,リスト!$J$7:$W$54,5,FALSE)),"",VLOOKUP(X26,リスト!$J$7:$W$54,5,FALSE))</f>
        <v>0</v>
      </c>
      <c r="AF28" s="391"/>
      <c r="AG28" s="391"/>
      <c r="AH28" s="80" t="str">
        <f>IF(AE28="","",IF(AE28="女",2,""))</f>
        <v/>
      </c>
      <c r="AI28" s="33"/>
    </row>
    <row r="29" spans="2:40" ht="19.149999999999999" customHeight="1">
      <c r="B29" s="32"/>
      <c r="C29" s="8"/>
      <c r="D29" s="406" t="s">
        <v>53</v>
      </c>
      <c r="E29" s="406"/>
      <c r="F29" s="406"/>
      <c r="G29" s="402" t="str">
        <f>IF(ISNA(VLOOKUP(G26,リスト!$J$7:$W$54,4,FALSE)),"",VLOOKUP(G26,リスト!$J$7:$W$54,4,FALSE))</f>
        <v xml:space="preserve">  </v>
      </c>
      <c r="H29" s="402"/>
      <c r="I29" s="402"/>
      <c r="J29" s="402"/>
      <c r="K29" s="402"/>
      <c r="L29" s="402"/>
      <c r="M29" s="402"/>
      <c r="N29" s="402"/>
      <c r="O29" s="402"/>
      <c r="P29" s="402"/>
      <c r="Q29" s="63"/>
      <c r="R29" s="64"/>
      <c r="S29" s="65"/>
      <c r="T29" s="8"/>
      <c r="U29" s="406" t="s">
        <v>53</v>
      </c>
      <c r="V29" s="406"/>
      <c r="W29" s="406"/>
      <c r="X29" s="402" t="str">
        <f>IF(ISNA(VLOOKUP(X26,リスト!$J$7:$W$54,4,FALSE)),"",VLOOKUP(X26,リスト!$J$7:$W$54,4,FALSE))</f>
        <v xml:space="preserve">  </v>
      </c>
      <c r="Y29" s="402"/>
      <c r="Z29" s="402"/>
      <c r="AA29" s="402"/>
      <c r="AB29" s="402"/>
      <c r="AC29" s="402"/>
      <c r="AD29" s="402"/>
      <c r="AE29" s="402"/>
      <c r="AF29" s="402"/>
      <c r="AG29" s="402"/>
      <c r="AH29" s="63"/>
      <c r="AI29" s="33"/>
      <c r="AM29" s="81"/>
      <c r="AN29" s="81"/>
    </row>
    <row r="30" spans="2:40" ht="19.149999999999999" customHeight="1">
      <c r="B30" s="32"/>
      <c r="C30" s="8"/>
      <c r="D30" s="410" t="s">
        <v>51</v>
      </c>
      <c r="E30" s="410"/>
      <c r="F30" s="410"/>
      <c r="G30" s="408" t="str">
        <f>IF(ISNA(VLOOKUP(G26,リスト!$J$7:$W$54,3,FALSE)),"",VLOOKUP(G26,リスト!$J$7:$W$54,3,FALSE))</f>
        <v>0  0</v>
      </c>
      <c r="H30" s="408"/>
      <c r="I30" s="408"/>
      <c r="J30" s="408"/>
      <c r="K30" s="408"/>
      <c r="L30" s="408"/>
      <c r="M30" s="408"/>
      <c r="N30" s="408"/>
      <c r="O30" s="408"/>
      <c r="P30" s="408"/>
      <c r="Q30" s="63"/>
      <c r="R30" s="64"/>
      <c r="S30" s="65"/>
      <c r="T30" s="8"/>
      <c r="U30" s="410" t="s">
        <v>51</v>
      </c>
      <c r="V30" s="410"/>
      <c r="W30" s="410"/>
      <c r="X30" s="408" t="str">
        <f>IF(ISNA(VLOOKUP(X26,リスト!$J$7:$W$54,3,FALSE)),"",VLOOKUP(X26,リスト!$J$7:$W$54,3,FALSE))</f>
        <v>0  0</v>
      </c>
      <c r="Y30" s="408"/>
      <c r="Z30" s="408"/>
      <c r="AA30" s="408"/>
      <c r="AB30" s="408"/>
      <c r="AC30" s="408"/>
      <c r="AD30" s="408"/>
      <c r="AE30" s="408"/>
      <c r="AF30" s="408"/>
      <c r="AG30" s="408"/>
      <c r="AH30" s="63"/>
      <c r="AI30" s="33"/>
    </row>
    <row r="31" spans="2:40" ht="19.149999999999999" customHeight="1">
      <c r="B31" s="32"/>
      <c r="C31" s="8"/>
      <c r="D31" s="398" t="s">
        <v>52</v>
      </c>
      <c r="E31" s="398"/>
      <c r="F31" s="398"/>
      <c r="G31" s="409"/>
      <c r="H31" s="409"/>
      <c r="I31" s="409"/>
      <c r="J31" s="409"/>
      <c r="K31" s="409"/>
      <c r="L31" s="409"/>
      <c r="M31" s="409"/>
      <c r="N31" s="409"/>
      <c r="O31" s="409"/>
      <c r="P31" s="409"/>
      <c r="Q31" s="63"/>
      <c r="R31" s="64"/>
      <c r="S31" s="65"/>
      <c r="T31" s="66"/>
      <c r="U31" s="398" t="s">
        <v>52</v>
      </c>
      <c r="V31" s="398"/>
      <c r="W31" s="398"/>
      <c r="X31" s="409"/>
      <c r="Y31" s="409"/>
      <c r="Z31" s="409"/>
      <c r="AA31" s="409"/>
      <c r="AB31" s="409"/>
      <c r="AC31" s="409"/>
      <c r="AD31" s="409"/>
      <c r="AE31" s="409"/>
      <c r="AF31" s="409"/>
      <c r="AG31" s="409"/>
      <c r="AH31" s="63"/>
      <c r="AI31" s="33"/>
    </row>
    <row r="32" spans="2:40" ht="19.149999999999999" customHeight="1">
      <c r="B32" s="32"/>
      <c r="C32" s="8"/>
      <c r="D32" s="398" t="s">
        <v>94</v>
      </c>
      <c r="E32" s="398"/>
      <c r="F32" s="398"/>
      <c r="G32" s="407" t="str">
        <f>IF(ISNA(VLOOKUP(G26,リスト!$J$7:$W$54,12,FALSE)),"",VLOOKUP(G26,リスト!$J$7:$W$54,12,FALSE))</f>
        <v/>
      </c>
      <c r="H32" s="407"/>
      <c r="I32" s="407"/>
      <c r="J32" s="407"/>
      <c r="K32" s="407"/>
      <c r="L32" s="407"/>
      <c r="M32" s="407"/>
      <c r="N32" s="407"/>
      <c r="O32" s="407"/>
      <c r="P32" s="407"/>
      <c r="Q32" s="63"/>
      <c r="R32" s="64"/>
      <c r="S32" s="65"/>
      <c r="T32" s="8"/>
      <c r="U32" s="398" t="s">
        <v>94</v>
      </c>
      <c r="V32" s="398"/>
      <c r="W32" s="398"/>
      <c r="X32" s="407" t="str">
        <f>IF(ISNA(VLOOKUP(X26,リスト!$J$7:$W$54,12,FALSE)),"",VLOOKUP(X26,リスト!$J$7:$W$54,12,FALSE))</f>
        <v/>
      </c>
      <c r="Y32" s="407"/>
      <c r="Z32" s="407"/>
      <c r="AA32" s="407"/>
      <c r="AB32" s="407"/>
      <c r="AC32" s="407"/>
      <c r="AD32" s="407"/>
      <c r="AE32" s="407"/>
      <c r="AF32" s="407"/>
      <c r="AG32" s="407"/>
      <c r="AH32" s="63"/>
      <c r="AI32" s="33"/>
    </row>
    <row r="33" spans="2:35" ht="19.149999999999999" customHeight="1">
      <c r="B33" s="32"/>
      <c r="C33" s="8"/>
      <c r="D33" s="398" t="s">
        <v>50</v>
      </c>
      <c r="E33" s="398"/>
      <c r="F33" s="398"/>
      <c r="G33" s="407" t="str">
        <f>IF(ISNA(VLOOKUP(G26,リスト!$J$7:$W$54,13,FALSE)),"",VLOOKUP(G26,リスト!$J$7:$W$54,13,FALSE))</f>
        <v/>
      </c>
      <c r="H33" s="407"/>
      <c r="I33" s="407"/>
      <c r="J33" s="407"/>
      <c r="K33" s="407"/>
      <c r="L33" s="407"/>
      <c r="M33" s="407"/>
      <c r="N33" s="407"/>
      <c r="O33" s="407"/>
      <c r="P33" s="407"/>
      <c r="Q33" s="63"/>
      <c r="R33" s="64"/>
      <c r="S33" s="65"/>
      <c r="T33" s="8"/>
      <c r="U33" s="398" t="s">
        <v>50</v>
      </c>
      <c r="V33" s="398"/>
      <c r="W33" s="398"/>
      <c r="X33" s="407" t="str">
        <f>IF(ISNA(VLOOKUP(X26,リスト!$J$7:$W$54,13,FALSE)),"",VLOOKUP(X26,リスト!$J$7:$W$54,13,FALSE))</f>
        <v/>
      </c>
      <c r="Y33" s="407"/>
      <c r="Z33" s="407"/>
      <c r="AA33" s="407"/>
      <c r="AB33" s="407"/>
      <c r="AC33" s="407"/>
      <c r="AD33" s="407"/>
      <c r="AE33" s="407"/>
      <c r="AF33" s="407"/>
      <c r="AG33" s="407"/>
      <c r="AH33" s="63"/>
      <c r="AI33" s="33"/>
    </row>
    <row r="34" spans="2:35" ht="19.149999999999999" customHeight="1">
      <c r="B34" s="32"/>
      <c r="C34" s="10"/>
      <c r="D34" s="13" t="s">
        <v>54</v>
      </c>
      <c r="E34" s="11"/>
      <c r="F34" s="11"/>
      <c r="G34" s="11"/>
      <c r="H34" s="11"/>
      <c r="I34" s="11"/>
      <c r="J34" s="11"/>
      <c r="K34" s="11"/>
      <c r="L34" s="11"/>
      <c r="M34" s="11"/>
      <c r="N34" s="11"/>
      <c r="O34" s="11"/>
      <c r="P34" s="11"/>
      <c r="Q34" s="12"/>
      <c r="R34" s="33"/>
      <c r="S34" s="32"/>
      <c r="T34" s="10"/>
      <c r="U34" s="13" t="s">
        <v>54</v>
      </c>
      <c r="V34" s="11"/>
      <c r="W34" s="11"/>
      <c r="X34" s="11"/>
      <c r="Y34" s="11"/>
      <c r="Z34" s="11"/>
      <c r="AA34" s="11"/>
      <c r="AB34" s="11"/>
      <c r="AC34" s="11"/>
      <c r="AD34" s="11"/>
      <c r="AE34" s="11"/>
      <c r="AF34" s="11"/>
      <c r="AG34" s="11"/>
      <c r="AH34" s="12"/>
      <c r="AI34" s="33"/>
    </row>
    <row r="35" spans="2:35" ht="19.149999999999999" customHeight="1">
      <c r="B35" s="34"/>
      <c r="C35" s="35"/>
      <c r="D35" s="35"/>
      <c r="E35" s="35"/>
      <c r="F35" s="35"/>
      <c r="G35" s="35"/>
      <c r="H35" s="35"/>
      <c r="I35" s="35"/>
      <c r="J35" s="35"/>
      <c r="K35" s="35"/>
      <c r="L35" s="35"/>
      <c r="M35" s="35"/>
      <c r="N35" s="35"/>
      <c r="O35" s="35"/>
      <c r="P35" s="35"/>
      <c r="Q35" s="35"/>
      <c r="R35" s="36"/>
      <c r="S35" s="34"/>
      <c r="T35" s="35"/>
      <c r="U35" s="35"/>
      <c r="V35" s="35"/>
      <c r="W35" s="35"/>
      <c r="X35" s="35"/>
      <c r="Y35" s="35"/>
      <c r="Z35" s="35"/>
      <c r="AA35" s="35"/>
      <c r="AB35" s="35"/>
      <c r="AC35" s="35"/>
      <c r="AD35" s="35"/>
      <c r="AE35" s="35"/>
      <c r="AF35" s="35"/>
      <c r="AG35" s="35"/>
      <c r="AH35" s="35"/>
      <c r="AI35" s="36"/>
    </row>
    <row r="36" spans="2:35" ht="19.149999999999999" customHeight="1">
      <c r="B36" s="29"/>
      <c r="C36" s="30"/>
      <c r="D36" s="30"/>
      <c r="E36" s="30"/>
      <c r="F36" s="30"/>
      <c r="G36" s="30"/>
      <c r="H36" s="30"/>
      <c r="I36" s="30"/>
      <c r="J36" s="30"/>
      <c r="K36" s="30"/>
      <c r="L36" s="30"/>
      <c r="M36" s="30"/>
      <c r="N36" s="30"/>
      <c r="O36" s="30"/>
      <c r="P36" s="30"/>
      <c r="Q36" s="30"/>
      <c r="R36" s="31"/>
      <c r="S36" s="29"/>
      <c r="T36" s="30"/>
      <c r="U36" s="30"/>
      <c r="V36" s="30"/>
      <c r="W36" s="30"/>
      <c r="X36" s="30"/>
      <c r="Y36" s="30"/>
      <c r="Z36" s="30"/>
      <c r="AA36" s="30"/>
      <c r="AB36" s="30"/>
      <c r="AC36" s="30"/>
      <c r="AD36" s="30"/>
      <c r="AE36" s="30"/>
      <c r="AF36" s="30"/>
      <c r="AG36" s="30"/>
      <c r="AH36" s="30"/>
      <c r="AI36" s="31"/>
    </row>
    <row r="37" spans="2:35" ht="19.149999999999999" customHeight="1">
      <c r="B37" s="32"/>
      <c r="C37" s="5"/>
      <c r="D37" s="6"/>
      <c r="E37" s="6"/>
      <c r="F37" s="6"/>
      <c r="G37" s="6"/>
      <c r="H37" s="6"/>
      <c r="I37" s="6"/>
      <c r="J37" s="6"/>
      <c r="K37" s="6"/>
      <c r="L37" s="6"/>
      <c r="M37" s="6"/>
      <c r="N37" s="6"/>
      <c r="O37" s="6"/>
      <c r="P37" s="6"/>
      <c r="Q37" s="7"/>
      <c r="R37" s="33"/>
      <c r="S37" s="32"/>
      <c r="T37" s="5"/>
      <c r="U37" s="6"/>
      <c r="V37" s="6"/>
      <c r="W37" s="6"/>
      <c r="X37" s="6"/>
      <c r="Y37" s="6"/>
      <c r="Z37" s="6"/>
      <c r="AA37" s="6"/>
      <c r="AB37" s="6"/>
      <c r="AC37" s="6"/>
      <c r="AD37" s="6"/>
      <c r="AE37" s="6"/>
      <c r="AF37" s="6"/>
      <c r="AG37" s="6"/>
      <c r="AH37" s="7"/>
      <c r="AI37" s="33"/>
    </row>
    <row r="38" spans="2:35" ht="19.149999999999999" customHeight="1">
      <c r="B38" s="32"/>
      <c r="C38" s="8"/>
      <c r="D38" s="398" t="s">
        <v>88</v>
      </c>
      <c r="E38" s="398"/>
      <c r="F38" s="398"/>
      <c r="G38" s="403">
        <v>5</v>
      </c>
      <c r="H38" s="404"/>
      <c r="I38" s="405"/>
      <c r="J38" s="392" t="s">
        <v>120</v>
      </c>
      <c r="K38" s="393"/>
      <c r="L38" s="394"/>
      <c r="M38" s="395" t="str">
        <f>IF(ISNA(VLOOKUP(G38,リスト!$J$7:$W$54,2,FALSE)),"",VLOOKUP(G38,リスト!$J$7:$W$54,2,FALSE))</f>
        <v/>
      </c>
      <c r="N38" s="396"/>
      <c r="O38" s="396"/>
      <c r="P38" s="397"/>
      <c r="Q38" s="9"/>
      <c r="R38" s="64"/>
      <c r="S38" s="65"/>
      <c r="T38" s="66"/>
      <c r="U38" s="398" t="s">
        <v>88</v>
      </c>
      <c r="V38" s="398"/>
      <c r="W38" s="398"/>
      <c r="X38" s="403">
        <v>6</v>
      </c>
      <c r="Y38" s="404"/>
      <c r="Z38" s="405"/>
      <c r="AA38" s="392" t="s">
        <v>120</v>
      </c>
      <c r="AB38" s="393"/>
      <c r="AC38" s="394"/>
      <c r="AD38" s="395" t="str">
        <f>IF(ISNA(VLOOKUP(X38,リスト!$J$7:$W$54,2,FALSE)),"",VLOOKUP(X38,リスト!$J$7:$W$54,2,FALSE))</f>
        <v/>
      </c>
      <c r="AE38" s="396"/>
      <c r="AF38" s="396"/>
      <c r="AG38" s="397"/>
      <c r="AH38" s="9"/>
      <c r="AI38" s="33"/>
    </row>
    <row r="39" spans="2:35" ht="19.149999999999999" customHeight="1">
      <c r="B39" s="32"/>
      <c r="C39" s="8"/>
      <c r="D39" s="398" t="s">
        <v>48</v>
      </c>
      <c r="E39" s="398"/>
      <c r="F39" s="398"/>
      <c r="G39" s="399">
        <f>IF(ISNA(VLOOKUP(G38,リスト!$J$7:$W$54,7,FALSE)),"",VLOOKUP(G38,リスト!$J$7:$W$54,7,FALSE))</f>
        <v>0</v>
      </c>
      <c r="H39" s="400"/>
      <c r="I39" s="400"/>
      <c r="J39" s="400"/>
      <c r="K39" s="400"/>
      <c r="L39" s="400"/>
      <c r="M39" s="400"/>
      <c r="N39" s="400"/>
      <c r="O39" s="400"/>
      <c r="P39" s="401"/>
      <c r="Q39" s="63"/>
      <c r="R39" s="64"/>
      <c r="S39" s="65"/>
      <c r="T39" s="66"/>
      <c r="U39" s="398" t="s">
        <v>48</v>
      </c>
      <c r="V39" s="398"/>
      <c r="W39" s="398"/>
      <c r="X39" s="399">
        <f>IF(ISNA(VLOOKUP(X38,リスト!$J$7:$W$54,7,FALSE)),"",VLOOKUP(X38,リスト!$J$7:$W$54,7,FALSE))</f>
        <v>0</v>
      </c>
      <c r="Y39" s="400"/>
      <c r="Z39" s="400"/>
      <c r="AA39" s="400"/>
      <c r="AB39" s="400"/>
      <c r="AC39" s="400"/>
      <c r="AD39" s="400"/>
      <c r="AE39" s="400"/>
      <c r="AF39" s="400"/>
      <c r="AG39" s="401"/>
      <c r="AH39" s="63"/>
      <c r="AI39" s="33"/>
    </row>
    <row r="40" spans="2:35" ht="19.149999999999999" customHeight="1">
      <c r="B40" s="32"/>
      <c r="C40" s="8"/>
      <c r="D40" s="398" t="s">
        <v>49</v>
      </c>
      <c r="E40" s="398"/>
      <c r="F40" s="398"/>
      <c r="G40" s="391">
        <f>IF(ISNA(VLOOKUP(G38,リスト!$J$7:$W$54,10,FALSE)),"",VLOOKUP(G38,リスト!$J$7:$W$54,10,FALSE))</f>
        <v>0</v>
      </c>
      <c r="H40" s="391"/>
      <c r="I40" s="391"/>
      <c r="J40" s="391"/>
      <c r="K40" s="391"/>
      <c r="L40" s="390" t="s">
        <v>31</v>
      </c>
      <c r="M40" s="390"/>
      <c r="N40" s="391">
        <f>IF(ISNA(VLOOKUP(G38,リスト!$J$7:$W$54,5,FALSE)),"",VLOOKUP(G38,リスト!$J$7:$W$54,5,FALSE))</f>
        <v>0</v>
      </c>
      <c r="O40" s="391"/>
      <c r="P40" s="391"/>
      <c r="Q40" s="80" t="str">
        <f>IF(N40="","",IF(N40="女",2,""))</f>
        <v/>
      </c>
      <c r="R40" s="64"/>
      <c r="S40" s="65"/>
      <c r="T40" s="66"/>
      <c r="U40" s="398" t="s">
        <v>49</v>
      </c>
      <c r="V40" s="398"/>
      <c r="W40" s="398"/>
      <c r="X40" s="391">
        <f>IF(ISNA(VLOOKUP(X38,リスト!$J$7:$W$54,10,FALSE)),"",VLOOKUP(X38,リスト!$J$7:$W$54,10,FALSE))</f>
        <v>0</v>
      </c>
      <c r="Y40" s="391"/>
      <c r="Z40" s="391"/>
      <c r="AA40" s="391"/>
      <c r="AB40" s="391"/>
      <c r="AC40" s="390" t="s">
        <v>31</v>
      </c>
      <c r="AD40" s="390"/>
      <c r="AE40" s="391">
        <f>IF(ISNA(VLOOKUP(X38,リスト!$J$7:$W$54,5,FALSE)),"",VLOOKUP(X38,リスト!$J$7:$W$54,5,FALSE))</f>
        <v>0</v>
      </c>
      <c r="AF40" s="391"/>
      <c r="AG40" s="391"/>
      <c r="AH40" s="80" t="str">
        <f>IF(AE40="","",IF(AE40="女",2,""))</f>
        <v/>
      </c>
      <c r="AI40" s="33"/>
    </row>
    <row r="41" spans="2:35" ht="19.149999999999999" customHeight="1">
      <c r="B41" s="32"/>
      <c r="C41" s="8"/>
      <c r="D41" s="406" t="s">
        <v>53</v>
      </c>
      <c r="E41" s="406"/>
      <c r="F41" s="406"/>
      <c r="G41" s="402" t="str">
        <f>IF(ISNA(VLOOKUP(G38,リスト!$J$7:$W$54,4,FALSE)),"",VLOOKUP(G38,リスト!$J$7:$W$54,4,FALSE))</f>
        <v xml:space="preserve">  </v>
      </c>
      <c r="H41" s="402"/>
      <c r="I41" s="402"/>
      <c r="J41" s="402"/>
      <c r="K41" s="402"/>
      <c r="L41" s="402"/>
      <c r="M41" s="402"/>
      <c r="N41" s="402"/>
      <c r="O41" s="402"/>
      <c r="P41" s="402"/>
      <c r="Q41" s="63"/>
      <c r="R41" s="64"/>
      <c r="S41" s="65"/>
      <c r="T41" s="66"/>
      <c r="U41" s="406" t="s">
        <v>53</v>
      </c>
      <c r="V41" s="406"/>
      <c r="W41" s="406"/>
      <c r="X41" s="402" t="str">
        <f>IF(ISNA(VLOOKUP(X38,リスト!$J$7:$W$54,4,FALSE)),"",VLOOKUP(X38,リスト!$J$7:$W$54,4,FALSE))</f>
        <v xml:space="preserve">  </v>
      </c>
      <c r="Y41" s="402"/>
      <c r="Z41" s="402"/>
      <c r="AA41" s="402"/>
      <c r="AB41" s="402"/>
      <c r="AC41" s="402"/>
      <c r="AD41" s="402"/>
      <c r="AE41" s="402"/>
      <c r="AF41" s="402"/>
      <c r="AG41" s="402"/>
      <c r="AH41" s="63"/>
      <c r="AI41" s="33"/>
    </row>
    <row r="42" spans="2:35" ht="19.149999999999999" customHeight="1">
      <c r="B42" s="32"/>
      <c r="C42" s="8"/>
      <c r="D42" s="410" t="s">
        <v>51</v>
      </c>
      <c r="E42" s="410"/>
      <c r="F42" s="410"/>
      <c r="G42" s="408" t="str">
        <f>IF(ISNA(VLOOKUP(G38,リスト!$J$7:$W$54,3,FALSE)),"",VLOOKUP(G38,リスト!$J$7:$W$54,3,FALSE))</f>
        <v>0  0</v>
      </c>
      <c r="H42" s="408"/>
      <c r="I42" s="408"/>
      <c r="J42" s="408"/>
      <c r="K42" s="408"/>
      <c r="L42" s="408"/>
      <c r="M42" s="408"/>
      <c r="N42" s="408"/>
      <c r="O42" s="408"/>
      <c r="P42" s="408"/>
      <c r="Q42" s="63"/>
      <c r="R42" s="64"/>
      <c r="S42" s="65"/>
      <c r="T42" s="66"/>
      <c r="U42" s="410" t="s">
        <v>51</v>
      </c>
      <c r="V42" s="410"/>
      <c r="W42" s="410"/>
      <c r="X42" s="408" t="str">
        <f>IF(ISNA(VLOOKUP(X38,リスト!$J$7:$W$54,3,FALSE)),"",VLOOKUP(X38,リスト!$J$7:$W$54,3,FALSE))</f>
        <v>0  0</v>
      </c>
      <c r="Y42" s="408"/>
      <c r="Z42" s="408"/>
      <c r="AA42" s="408"/>
      <c r="AB42" s="408"/>
      <c r="AC42" s="408"/>
      <c r="AD42" s="408"/>
      <c r="AE42" s="408"/>
      <c r="AF42" s="408"/>
      <c r="AG42" s="408"/>
      <c r="AH42" s="63"/>
      <c r="AI42" s="33"/>
    </row>
    <row r="43" spans="2:35" ht="19.149999999999999" customHeight="1">
      <c r="B43" s="32"/>
      <c r="C43" s="8"/>
      <c r="D43" s="398" t="s">
        <v>52</v>
      </c>
      <c r="E43" s="398"/>
      <c r="F43" s="398"/>
      <c r="G43" s="409"/>
      <c r="H43" s="409"/>
      <c r="I43" s="409"/>
      <c r="J43" s="409"/>
      <c r="K43" s="409"/>
      <c r="L43" s="409"/>
      <c r="M43" s="409"/>
      <c r="N43" s="409"/>
      <c r="O43" s="409"/>
      <c r="P43" s="409"/>
      <c r="Q43" s="63"/>
      <c r="R43" s="64"/>
      <c r="S43" s="65"/>
      <c r="T43" s="66"/>
      <c r="U43" s="398" t="s">
        <v>52</v>
      </c>
      <c r="V43" s="398"/>
      <c r="W43" s="398"/>
      <c r="X43" s="409"/>
      <c r="Y43" s="409"/>
      <c r="Z43" s="409"/>
      <c r="AA43" s="409"/>
      <c r="AB43" s="409"/>
      <c r="AC43" s="409"/>
      <c r="AD43" s="409"/>
      <c r="AE43" s="409"/>
      <c r="AF43" s="409"/>
      <c r="AG43" s="409"/>
      <c r="AH43" s="63"/>
      <c r="AI43" s="33"/>
    </row>
    <row r="44" spans="2:35" ht="19.149999999999999" customHeight="1">
      <c r="B44" s="32"/>
      <c r="C44" s="8"/>
      <c r="D44" s="398" t="s">
        <v>94</v>
      </c>
      <c r="E44" s="398"/>
      <c r="F44" s="398"/>
      <c r="G44" s="407" t="str">
        <f>IF(ISNA(VLOOKUP(G38,リスト!$J$7:$W$54,12,FALSE)),"",VLOOKUP(G38,リスト!$J$7:$W$54,12,FALSE))</f>
        <v/>
      </c>
      <c r="H44" s="407"/>
      <c r="I44" s="407"/>
      <c r="J44" s="407"/>
      <c r="K44" s="407"/>
      <c r="L44" s="407"/>
      <c r="M44" s="407"/>
      <c r="N44" s="407"/>
      <c r="O44" s="407"/>
      <c r="P44" s="407"/>
      <c r="Q44" s="63"/>
      <c r="R44" s="64"/>
      <c r="S44" s="65"/>
      <c r="T44" s="66"/>
      <c r="U44" s="398" t="s">
        <v>94</v>
      </c>
      <c r="V44" s="398"/>
      <c r="W44" s="398"/>
      <c r="X44" s="407" t="str">
        <f>IF(ISNA(VLOOKUP(X38,リスト!$J$7:$W$54,12,FALSE)),"",VLOOKUP(X38,リスト!$J$7:$W$54,12,FALSE))</f>
        <v/>
      </c>
      <c r="Y44" s="407"/>
      <c r="Z44" s="407"/>
      <c r="AA44" s="407"/>
      <c r="AB44" s="407"/>
      <c r="AC44" s="407"/>
      <c r="AD44" s="407"/>
      <c r="AE44" s="407"/>
      <c r="AF44" s="407"/>
      <c r="AG44" s="407"/>
      <c r="AH44" s="63"/>
      <c r="AI44" s="33"/>
    </row>
    <row r="45" spans="2:35" ht="19.149999999999999" customHeight="1">
      <c r="B45" s="32"/>
      <c r="C45" s="8"/>
      <c r="D45" s="398" t="s">
        <v>50</v>
      </c>
      <c r="E45" s="398"/>
      <c r="F45" s="398"/>
      <c r="G45" s="407" t="str">
        <f>IF(ISNA(VLOOKUP(G38,リスト!$J$7:$W$54,13,FALSE)),"",VLOOKUP(G38,リスト!$J$7:$W$54,13,FALSE))</f>
        <v/>
      </c>
      <c r="H45" s="407"/>
      <c r="I45" s="407"/>
      <c r="J45" s="407"/>
      <c r="K45" s="407"/>
      <c r="L45" s="407"/>
      <c r="M45" s="407"/>
      <c r="N45" s="407"/>
      <c r="O45" s="407"/>
      <c r="P45" s="407"/>
      <c r="Q45" s="63"/>
      <c r="R45" s="64"/>
      <c r="S45" s="65"/>
      <c r="T45" s="66"/>
      <c r="U45" s="398" t="s">
        <v>50</v>
      </c>
      <c r="V45" s="398"/>
      <c r="W45" s="398"/>
      <c r="X45" s="407" t="str">
        <f>IF(ISNA(VLOOKUP(X38,リスト!$J$7:$W$54,13,FALSE)),"",VLOOKUP(X38,リスト!$J$7:$W$54,13,FALSE))</f>
        <v/>
      </c>
      <c r="Y45" s="407"/>
      <c r="Z45" s="407"/>
      <c r="AA45" s="407"/>
      <c r="AB45" s="407"/>
      <c r="AC45" s="407"/>
      <c r="AD45" s="407"/>
      <c r="AE45" s="407"/>
      <c r="AF45" s="407"/>
      <c r="AG45" s="407"/>
      <c r="AH45" s="63"/>
      <c r="AI45" s="33"/>
    </row>
    <row r="46" spans="2:35" ht="19.149999999999999" customHeight="1">
      <c r="B46" s="32"/>
      <c r="C46" s="10"/>
      <c r="D46" s="13" t="s">
        <v>54</v>
      </c>
      <c r="E46" s="11"/>
      <c r="F46" s="11"/>
      <c r="G46" s="11"/>
      <c r="H46" s="11"/>
      <c r="I46" s="11"/>
      <c r="J46" s="11"/>
      <c r="K46" s="11"/>
      <c r="L46" s="11"/>
      <c r="M46" s="11"/>
      <c r="N46" s="11"/>
      <c r="O46" s="11"/>
      <c r="P46" s="11"/>
      <c r="Q46" s="12"/>
      <c r="R46" s="33"/>
      <c r="S46" s="32"/>
      <c r="T46" s="10"/>
      <c r="U46" s="13" t="s">
        <v>54</v>
      </c>
      <c r="V46" s="11"/>
      <c r="W46" s="11"/>
      <c r="X46" s="11"/>
      <c r="Y46" s="11"/>
      <c r="Z46" s="11"/>
      <c r="AA46" s="11"/>
      <c r="AB46" s="11"/>
      <c r="AC46" s="11"/>
      <c r="AD46" s="11"/>
      <c r="AE46" s="11"/>
      <c r="AF46" s="11"/>
      <c r="AG46" s="11"/>
      <c r="AH46" s="12"/>
      <c r="AI46" s="33"/>
    </row>
    <row r="47" spans="2:35" ht="19.149999999999999" customHeight="1">
      <c r="B47" s="34"/>
      <c r="C47" s="35"/>
      <c r="D47" s="35"/>
      <c r="E47" s="35"/>
      <c r="F47" s="35"/>
      <c r="G47" s="35"/>
      <c r="H47" s="35"/>
      <c r="I47" s="35"/>
      <c r="J47" s="35"/>
      <c r="K47" s="35"/>
      <c r="L47" s="35"/>
      <c r="M47" s="35"/>
      <c r="N47" s="35"/>
      <c r="O47" s="35"/>
      <c r="P47" s="35"/>
      <c r="Q47" s="35"/>
      <c r="R47" s="36"/>
      <c r="S47" s="34"/>
      <c r="T47" s="35"/>
      <c r="U47" s="35"/>
      <c r="V47" s="35"/>
      <c r="W47" s="35"/>
      <c r="X47" s="35"/>
      <c r="Y47" s="35"/>
      <c r="Z47" s="35"/>
      <c r="AA47" s="35"/>
      <c r="AB47" s="35"/>
      <c r="AC47" s="35"/>
      <c r="AD47" s="35"/>
      <c r="AE47" s="35"/>
      <c r="AF47" s="35"/>
      <c r="AG47" s="35"/>
      <c r="AH47" s="35"/>
      <c r="AI47" s="36"/>
    </row>
    <row r="55" spans="2:35" ht="11.25" customHeight="1">
      <c r="B55" s="375" t="s">
        <v>70</v>
      </c>
      <c r="C55" s="375"/>
      <c r="D55" s="375"/>
      <c r="E55" s="375"/>
    </row>
    <row r="56" spans="2:35" ht="11.25" customHeight="1">
      <c r="B56" s="375"/>
      <c r="C56" s="375"/>
      <c r="D56" s="375"/>
      <c r="E56" s="375"/>
    </row>
    <row r="57" spans="2:35" ht="18.75">
      <c r="B57" s="375"/>
      <c r="C57" s="375"/>
      <c r="D57" s="375"/>
      <c r="E57" s="375"/>
      <c r="F57" s="18"/>
      <c r="G57" s="376" t="str">
        <f>IF($G$10="","",$G$10)</f>
        <v>第５０回広島県民スポーツ大会　陸上競技個人申込書</v>
      </c>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18"/>
      <c r="AF57" s="18"/>
      <c r="AG57" s="18"/>
      <c r="AH57" s="18"/>
      <c r="AI57" s="18"/>
    </row>
    <row r="59" spans="2:35" ht="19.149999999999999" customHeight="1">
      <c r="B59" s="29"/>
      <c r="C59" s="30"/>
      <c r="D59" s="30"/>
      <c r="E59" s="30"/>
      <c r="F59" s="30"/>
      <c r="G59" s="30"/>
      <c r="H59" s="30"/>
      <c r="I59" s="30"/>
      <c r="J59" s="30"/>
      <c r="K59" s="30"/>
      <c r="L59" s="30"/>
      <c r="M59" s="30"/>
      <c r="N59" s="30"/>
      <c r="O59" s="30"/>
      <c r="P59" s="30"/>
      <c r="Q59" s="30"/>
      <c r="R59" s="31"/>
      <c r="S59" s="29"/>
      <c r="T59" s="30"/>
      <c r="U59" s="30"/>
      <c r="V59" s="30"/>
      <c r="W59" s="30"/>
      <c r="X59" s="30"/>
      <c r="Y59" s="30"/>
      <c r="Z59" s="30"/>
      <c r="AA59" s="30"/>
      <c r="AB59" s="30"/>
      <c r="AC59" s="30"/>
      <c r="AD59" s="30"/>
      <c r="AE59" s="30"/>
      <c r="AF59" s="30"/>
      <c r="AG59" s="30"/>
      <c r="AH59" s="30"/>
      <c r="AI59" s="31"/>
    </row>
    <row r="60" spans="2:35" ht="19.149999999999999" customHeight="1">
      <c r="B60" s="32"/>
      <c r="C60" s="5"/>
      <c r="D60" s="6"/>
      <c r="E60" s="6"/>
      <c r="F60" s="6"/>
      <c r="G60" s="6"/>
      <c r="H60" s="6"/>
      <c r="I60" s="6"/>
      <c r="J60" s="6"/>
      <c r="K60" s="6"/>
      <c r="L60" s="6"/>
      <c r="M60" s="6"/>
      <c r="N60" s="6"/>
      <c r="O60" s="6"/>
      <c r="P60" s="6"/>
      <c r="Q60" s="7"/>
      <c r="R60" s="33"/>
      <c r="S60" s="32"/>
      <c r="T60" s="5"/>
      <c r="U60" s="6"/>
      <c r="V60" s="6"/>
      <c r="W60" s="6"/>
      <c r="X60" s="6"/>
      <c r="Y60" s="6"/>
      <c r="Z60" s="6"/>
      <c r="AA60" s="6"/>
      <c r="AB60" s="6"/>
      <c r="AC60" s="6"/>
      <c r="AD60" s="6"/>
      <c r="AE60" s="6"/>
      <c r="AF60" s="6"/>
      <c r="AG60" s="6"/>
      <c r="AH60" s="7"/>
      <c r="AI60" s="33"/>
    </row>
    <row r="61" spans="2:35" ht="19.149999999999999" customHeight="1">
      <c r="B61" s="32"/>
      <c r="C61" s="8"/>
      <c r="D61" s="398" t="s">
        <v>88</v>
      </c>
      <c r="E61" s="398"/>
      <c r="F61" s="398"/>
      <c r="G61" s="403">
        <v>7</v>
      </c>
      <c r="H61" s="404"/>
      <c r="I61" s="405"/>
      <c r="J61" s="392" t="s">
        <v>120</v>
      </c>
      <c r="K61" s="393"/>
      <c r="L61" s="394"/>
      <c r="M61" s="395" t="str">
        <f>IF(ISNA(VLOOKUP(G61,リスト!$J$7:$W$54,2,FALSE)),"",VLOOKUP(G61,リスト!$J$7:$W$54,2,FALSE))</f>
        <v/>
      </c>
      <c r="N61" s="396"/>
      <c r="O61" s="396"/>
      <c r="P61" s="397"/>
      <c r="Q61" s="9"/>
      <c r="R61" s="64"/>
      <c r="S61" s="65"/>
      <c r="T61" s="66"/>
      <c r="U61" s="398" t="s">
        <v>88</v>
      </c>
      <c r="V61" s="398"/>
      <c r="W61" s="398"/>
      <c r="X61" s="403">
        <v>8</v>
      </c>
      <c r="Y61" s="404"/>
      <c r="Z61" s="405"/>
      <c r="AA61" s="392" t="s">
        <v>120</v>
      </c>
      <c r="AB61" s="393"/>
      <c r="AC61" s="394"/>
      <c r="AD61" s="395" t="str">
        <f>IF(ISNA(VLOOKUP(X61,リスト!$J$7:$W$54,2,FALSE)),"",VLOOKUP(X61,リスト!$J$7:$W$54,2,FALSE))</f>
        <v/>
      </c>
      <c r="AE61" s="396"/>
      <c r="AF61" s="396"/>
      <c r="AG61" s="397"/>
      <c r="AH61" s="9"/>
      <c r="AI61" s="33"/>
    </row>
    <row r="62" spans="2:35" ht="19.149999999999999" customHeight="1">
      <c r="B62" s="32"/>
      <c r="C62" s="8"/>
      <c r="D62" s="398" t="s">
        <v>48</v>
      </c>
      <c r="E62" s="398"/>
      <c r="F62" s="398"/>
      <c r="G62" s="399">
        <f>IF(ISNA(VLOOKUP(G61,リスト!$J$7:$W$54,7,FALSE)),"",VLOOKUP(G61,リスト!$J$7:$W$54,7,FALSE))</f>
        <v>0</v>
      </c>
      <c r="H62" s="400"/>
      <c r="I62" s="400"/>
      <c r="J62" s="400"/>
      <c r="K62" s="400"/>
      <c r="L62" s="400"/>
      <c r="M62" s="400"/>
      <c r="N62" s="400"/>
      <c r="O62" s="400"/>
      <c r="P62" s="401"/>
      <c r="Q62" s="63"/>
      <c r="R62" s="64"/>
      <c r="S62" s="65"/>
      <c r="T62" s="66"/>
      <c r="U62" s="398" t="s">
        <v>48</v>
      </c>
      <c r="V62" s="398"/>
      <c r="W62" s="398"/>
      <c r="X62" s="399">
        <f>IF(ISNA(VLOOKUP(X61,リスト!$J$7:$W$54,7,FALSE)),"",VLOOKUP(X61,リスト!$J$7:$W$54,7,FALSE))</f>
        <v>0</v>
      </c>
      <c r="Y62" s="400"/>
      <c r="Z62" s="400"/>
      <c r="AA62" s="400"/>
      <c r="AB62" s="400"/>
      <c r="AC62" s="400"/>
      <c r="AD62" s="400"/>
      <c r="AE62" s="400"/>
      <c r="AF62" s="400"/>
      <c r="AG62" s="401"/>
      <c r="AH62" s="63"/>
      <c r="AI62" s="33"/>
    </row>
    <row r="63" spans="2:35" ht="19.149999999999999" customHeight="1">
      <c r="B63" s="32"/>
      <c r="C63" s="8"/>
      <c r="D63" s="398" t="s">
        <v>49</v>
      </c>
      <c r="E63" s="398"/>
      <c r="F63" s="398"/>
      <c r="G63" s="391">
        <f>IF(ISNA(VLOOKUP(G61,リスト!$J$7:$W$54,10,FALSE)),"",VLOOKUP(G61,リスト!$J$7:$W$54,10,FALSE))</f>
        <v>0</v>
      </c>
      <c r="H63" s="391"/>
      <c r="I63" s="391"/>
      <c r="J63" s="391"/>
      <c r="K63" s="391"/>
      <c r="L63" s="390" t="s">
        <v>31</v>
      </c>
      <c r="M63" s="390"/>
      <c r="N63" s="391">
        <f>IF(ISNA(VLOOKUP(G61,リスト!$J$7:$W$54,5,FALSE)),"",VLOOKUP(G61,リスト!$J$7:$W$54,5,FALSE))</f>
        <v>0</v>
      </c>
      <c r="O63" s="391"/>
      <c r="P63" s="391"/>
      <c r="Q63" s="80" t="str">
        <f>IF(N63="","",IF(N63="女",2,""))</f>
        <v/>
      </c>
      <c r="R63" s="64"/>
      <c r="S63" s="65"/>
      <c r="T63" s="66"/>
      <c r="U63" s="398" t="s">
        <v>49</v>
      </c>
      <c r="V63" s="398"/>
      <c r="W63" s="398"/>
      <c r="X63" s="391">
        <f>IF(ISNA(VLOOKUP(X61,リスト!$J$7:$W$54,10,FALSE)),"",VLOOKUP(X61,リスト!$J$7:$W$54,10,FALSE))</f>
        <v>0</v>
      </c>
      <c r="Y63" s="391"/>
      <c r="Z63" s="391"/>
      <c r="AA63" s="391"/>
      <c r="AB63" s="391"/>
      <c r="AC63" s="390" t="s">
        <v>31</v>
      </c>
      <c r="AD63" s="390"/>
      <c r="AE63" s="391">
        <f>IF(ISNA(VLOOKUP(X61,リスト!$J$7:$W$54,5,FALSE)),"",VLOOKUP(X61,リスト!$J$7:$W$54,5,FALSE))</f>
        <v>0</v>
      </c>
      <c r="AF63" s="391"/>
      <c r="AG63" s="391"/>
      <c r="AH63" s="80" t="str">
        <f>IF(AE63="","",IF(AE63="女",2,""))</f>
        <v/>
      </c>
      <c r="AI63" s="33"/>
    </row>
    <row r="64" spans="2:35" ht="19.149999999999999" customHeight="1">
      <c r="B64" s="32"/>
      <c r="C64" s="8"/>
      <c r="D64" s="406" t="s">
        <v>53</v>
      </c>
      <c r="E64" s="406"/>
      <c r="F64" s="406"/>
      <c r="G64" s="402" t="str">
        <f>IF(ISNA(VLOOKUP(G61,リスト!$J$7:$W$54,4,FALSE)),"",VLOOKUP(G61,リスト!$J$7:$W$54,4,FALSE))</f>
        <v xml:space="preserve">  </v>
      </c>
      <c r="H64" s="402"/>
      <c r="I64" s="402"/>
      <c r="J64" s="402"/>
      <c r="K64" s="402"/>
      <c r="L64" s="402"/>
      <c r="M64" s="402"/>
      <c r="N64" s="402"/>
      <c r="O64" s="402"/>
      <c r="P64" s="402"/>
      <c r="Q64" s="63"/>
      <c r="R64" s="64"/>
      <c r="S64" s="65"/>
      <c r="T64" s="66"/>
      <c r="U64" s="406" t="s">
        <v>53</v>
      </c>
      <c r="V64" s="406"/>
      <c r="W64" s="406"/>
      <c r="X64" s="402" t="str">
        <f>IF(ISNA(VLOOKUP(X61,リスト!$J$7:$W$54,4,FALSE)),"",VLOOKUP(X61,リスト!$J$7:$W$54,4,FALSE))</f>
        <v xml:space="preserve">  </v>
      </c>
      <c r="Y64" s="402"/>
      <c r="Z64" s="402"/>
      <c r="AA64" s="402"/>
      <c r="AB64" s="402"/>
      <c r="AC64" s="402"/>
      <c r="AD64" s="402"/>
      <c r="AE64" s="402"/>
      <c r="AF64" s="402"/>
      <c r="AG64" s="402"/>
      <c r="AH64" s="63"/>
      <c r="AI64" s="33"/>
    </row>
    <row r="65" spans="2:35" ht="19.149999999999999" customHeight="1">
      <c r="B65" s="32"/>
      <c r="C65" s="8"/>
      <c r="D65" s="410" t="s">
        <v>51</v>
      </c>
      <c r="E65" s="410"/>
      <c r="F65" s="410"/>
      <c r="G65" s="408" t="str">
        <f>IF(ISNA(VLOOKUP(G61,リスト!$J$7:$W$54,3,FALSE)),"",VLOOKUP(G61,リスト!$J$7:$W$54,3,FALSE))</f>
        <v>0  0</v>
      </c>
      <c r="H65" s="408"/>
      <c r="I65" s="408"/>
      <c r="J65" s="408"/>
      <c r="K65" s="408"/>
      <c r="L65" s="408"/>
      <c r="M65" s="408"/>
      <c r="N65" s="408"/>
      <c r="O65" s="408"/>
      <c r="P65" s="408"/>
      <c r="Q65" s="63"/>
      <c r="R65" s="64"/>
      <c r="S65" s="65"/>
      <c r="T65" s="66"/>
      <c r="U65" s="410" t="s">
        <v>51</v>
      </c>
      <c r="V65" s="410"/>
      <c r="W65" s="410"/>
      <c r="X65" s="408" t="str">
        <f>IF(ISNA(VLOOKUP(X61,リスト!$J$7:$W$54,3,FALSE)),"",VLOOKUP(X61,リスト!$J$7:$W$54,3,FALSE))</f>
        <v>0  0</v>
      </c>
      <c r="Y65" s="408"/>
      <c r="Z65" s="408"/>
      <c r="AA65" s="408"/>
      <c r="AB65" s="408"/>
      <c r="AC65" s="408"/>
      <c r="AD65" s="408"/>
      <c r="AE65" s="408"/>
      <c r="AF65" s="408"/>
      <c r="AG65" s="408"/>
      <c r="AH65" s="63"/>
      <c r="AI65" s="33"/>
    </row>
    <row r="66" spans="2:35" ht="19.149999999999999" customHeight="1">
      <c r="B66" s="32"/>
      <c r="C66" s="8"/>
      <c r="D66" s="398" t="s">
        <v>52</v>
      </c>
      <c r="E66" s="398"/>
      <c r="F66" s="398"/>
      <c r="G66" s="409"/>
      <c r="H66" s="409"/>
      <c r="I66" s="409"/>
      <c r="J66" s="409"/>
      <c r="K66" s="409"/>
      <c r="L66" s="409"/>
      <c r="M66" s="409"/>
      <c r="N66" s="409"/>
      <c r="O66" s="409"/>
      <c r="P66" s="409"/>
      <c r="Q66" s="63"/>
      <c r="R66" s="64"/>
      <c r="S66" s="65"/>
      <c r="T66" s="66"/>
      <c r="U66" s="398" t="s">
        <v>52</v>
      </c>
      <c r="V66" s="398"/>
      <c r="W66" s="398"/>
      <c r="X66" s="409"/>
      <c r="Y66" s="409"/>
      <c r="Z66" s="409"/>
      <c r="AA66" s="409"/>
      <c r="AB66" s="409"/>
      <c r="AC66" s="409"/>
      <c r="AD66" s="409"/>
      <c r="AE66" s="409"/>
      <c r="AF66" s="409"/>
      <c r="AG66" s="409"/>
      <c r="AH66" s="63"/>
      <c r="AI66" s="33"/>
    </row>
    <row r="67" spans="2:35" ht="19.149999999999999" customHeight="1">
      <c r="B67" s="32"/>
      <c r="C67" s="8"/>
      <c r="D67" s="398" t="s">
        <v>94</v>
      </c>
      <c r="E67" s="398"/>
      <c r="F67" s="398"/>
      <c r="G67" s="407" t="str">
        <f>IF(ISNA(VLOOKUP(G61,リスト!$J$7:$W$54,12,FALSE)),"",VLOOKUP(G61,リスト!$J$7:$W$54,12,FALSE))</f>
        <v/>
      </c>
      <c r="H67" s="407"/>
      <c r="I67" s="407"/>
      <c r="J67" s="407"/>
      <c r="K67" s="407"/>
      <c r="L67" s="407"/>
      <c r="M67" s="407"/>
      <c r="N67" s="407"/>
      <c r="O67" s="407"/>
      <c r="P67" s="407"/>
      <c r="Q67" s="63"/>
      <c r="R67" s="64"/>
      <c r="S67" s="65"/>
      <c r="T67" s="66"/>
      <c r="U67" s="398" t="s">
        <v>94</v>
      </c>
      <c r="V67" s="398"/>
      <c r="W67" s="398"/>
      <c r="X67" s="407" t="str">
        <f>IF(ISNA(VLOOKUP(X61,リスト!$J$7:$W$54,12,FALSE)),"",VLOOKUP(X61,リスト!$J$7:$W$54,12,FALSE))</f>
        <v/>
      </c>
      <c r="Y67" s="407"/>
      <c r="Z67" s="407"/>
      <c r="AA67" s="407"/>
      <c r="AB67" s="407"/>
      <c r="AC67" s="407"/>
      <c r="AD67" s="407"/>
      <c r="AE67" s="407"/>
      <c r="AF67" s="407"/>
      <c r="AG67" s="407"/>
      <c r="AH67" s="63"/>
      <c r="AI67" s="33"/>
    </row>
    <row r="68" spans="2:35" ht="19.149999999999999" customHeight="1">
      <c r="B68" s="32"/>
      <c r="C68" s="8"/>
      <c r="D68" s="398" t="s">
        <v>50</v>
      </c>
      <c r="E68" s="398"/>
      <c r="F68" s="398"/>
      <c r="G68" s="407" t="str">
        <f>IF(ISNA(VLOOKUP(G61,リスト!$J$7:$W$54,13,FALSE)),"",VLOOKUP(G61,リスト!$J$7:$W$54,13,FALSE))</f>
        <v/>
      </c>
      <c r="H68" s="407"/>
      <c r="I68" s="407"/>
      <c r="J68" s="407"/>
      <c r="K68" s="407"/>
      <c r="L68" s="407"/>
      <c r="M68" s="407"/>
      <c r="N68" s="407"/>
      <c r="O68" s="407"/>
      <c r="P68" s="407"/>
      <c r="Q68" s="63"/>
      <c r="R68" s="64"/>
      <c r="S68" s="65"/>
      <c r="T68" s="66"/>
      <c r="U68" s="398" t="s">
        <v>50</v>
      </c>
      <c r="V68" s="398"/>
      <c r="W68" s="398"/>
      <c r="X68" s="407" t="str">
        <f>IF(ISNA(VLOOKUP(X61,リスト!$J$7:$W$54,13,FALSE)),"",VLOOKUP(X61,リスト!$J$7:$W$54,13,FALSE))</f>
        <v/>
      </c>
      <c r="Y68" s="407"/>
      <c r="Z68" s="407"/>
      <c r="AA68" s="407"/>
      <c r="AB68" s="407"/>
      <c r="AC68" s="407"/>
      <c r="AD68" s="407"/>
      <c r="AE68" s="407"/>
      <c r="AF68" s="407"/>
      <c r="AG68" s="407"/>
      <c r="AH68" s="63"/>
      <c r="AI68" s="33"/>
    </row>
    <row r="69" spans="2:35" ht="19.149999999999999" customHeight="1">
      <c r="B69" s="32"/>
      <c r="C69" s="10"/>
      <c r="D69" s="13" t="s">
        <v>54</v>
      </c>
      <c r="E69" s="11"/>
      <c r="F69" s="11"/>
      <c r="G69" s="11"/>
      <c r="H69" s="11"/>
      <c r="I69" s="11"/>
      <c r="J69" s="11"/>
      <c r="K69" s="11"/>
      <c r="L69" s="11"/>
      <c r="M69" s="11"/>
      <c r="N69" s="11"/>
      <c r="O69" s="11"/>
      <c r="P69" s="11"/>
      <c r="Q69" s="12"/>
      <c r="R69" s="33"/>
      <c r="S69" s="32"/>
      <c r="T69" s="10"/>
      <c r="U69" s="13" t="s">
        <v>54</v>
      </c>
      <c r="V69" s="11"/>
      <c r="W69" s="11"/>
      <c r="X69" s="11"/>
      <c r="Y69" s="11"/>
      <c r="Z69" s="11"/>
      <c r="AA69" s="11"/>
      <c r="AB69" s="11"/>
      <c r="AC69" s="11"/>
      <c r="AD69" s="11"/>
      <c r="AE69" s="11"/>
      <c r="AF69" s="11"/>
      <c r="AG69" s="11"/>
      <c r="AH69" s="12"/>
      <c r="AI69" s="33"/>
    </row>
    <row r="70" spans="2:35" ht="19.149999999999999" customHeight="1">
      <c r="B70" s="34"/>
      <c r="C70" s="35"/>
      <c r="D70" s="35"/>
      <c r="E70" s="35"/>
      <c r="F70" s="35"/>
      <c r="G70" s="35"/>
      <c r="H70" s="35"/>
      <c r="I70" s="35"/>
      <c r="J70" s="35"/>
      <c r="K70" s="35"/>
      <c r="L70" s="35"/>
      <c r="M70" s="35"/>
      <c r="N70" s="35"/>
      <c r="O70" s="35"/>
      <c r="P70" s="35"/>
      <c r="Q70" s="35"/>
      <c r="R70" s="36"/>
      <c r="S70" s="34"/>
      <c r="T70" s="35"/>
      <c r="U70" s="35"/>
      <c r="V70" s="35"/>
      <c r="W70" s="35"/>
      <c r="X70" s="35"/>
      <c r="Y70" s="35"/>
      <c r="Z70" s="35"/>
      <c r="AA70" s="35"/>
      <c r="AB70" s="35"/>
      <c r="AC70" s="35"/>
      <c r="AD70" s="35"/>
      <c r="AE70" s="35"/>
      <c r="AF70" s="35"/>
      <c r="AG70" s="35"/>
      <c r="AH70" s="35"/>
      <c r="AI70" s="36"/>
    </row>
    <row r="71" spans="2:35" ht="19.149999999999999" customHeight="1">
      <c r="B71" s="29"/>
      <c r="C71" s="30"/>
      <c r="D71" s="30"/>
      <c r="E71" s="30"/>
      <c r="F71" s="30"/>
      <c r="G71" s="30"/>
      <c r="H71" s="30"/>
      <c r="I71" s="30"/>
      <c r="J71" s="30"/>
      <c r="K71" s="30"/>
      <c r="L71" s="30"/>
      <c r="M71" s="30"/>
      <c r="N71" s="30"/>
      <c r="O71" s="30"/>
      <c r="P71" s="30"/>
      <c r="Q71" s="30"/>
      <c r="R71" s="31"/>
      <c r="S71" s="29"/>
      <c r="T71" s="30"/>
      <c r="U71" s="30"/>
      <c r="V71" s="30"/>
      <c r="W71" s="30"/>
      <c r="X71" s="30"/>
      <c r="Y71" s="30"/>
      <c r="Z71" s="30"/>
      <c r="AA71" s="30"/>
      <c r="AB71" s="30"/>
      <c r="AC71" s="30"/>
      <c r="AD71" s="30"/>
      <c r="AE71" s="30"/>
      <c r="AF71" s="30"/>
      <c r="AG71" s="30"/>
      <c r="AH71" s="30"/>
      <c r="AI71" s="31"/>
    </row>
    <row r="72" spans="2:35" ht="19.149999999999999" customHeight="1">
      <c r="B72" s="32"/>
      <c r="C72" s="5"/>
      <c r="D72" s="6"/>
      <c r="E72" s="6"/>
      <c r="F72" s="6"/>
      <c r="G72" s="6"/>
      <c r="H72" s="6"/>
      <c r="I72" s="6"/>
      <c r="J72" s="6"/>
      <c r="K72" s="6"/>
      <c r="L72" s="6"/>
      <c r="M72" s="6"/>
      <c r="N72" s="6"/>
      <c r="O72" s="6"/>
      <c r="P72" s="6"/>
      <c r="Q72" s="7"/>
      <c r="R72" s="33"/>
      <c r="S72" s="32"/>
      <c r="T72" s="5"/>
      <c r="U72" s="6"/>
      <c r="V72" s="6"/>
      <c r="W72" s="6"/>
      <c r="X72" s="6"/>
      <c r="Y72" s="6"/>
      <c r="Z72" s="6"/>
      <c r="AA72" s="6"/>
      <c r="AB72" s="6"/>
      <c r="AC72" s="6"/>
      <c r="AD72" s="6"/>
      <c r="AE72" s="6"/>
      <c r="AF72" s="6"/>
      <c r="AG72" s="6"/>
      <c r="AH72" s="7"/>
      <c r="AI72" s="33"/>
    </row>
    <row r="73" spans="2:35" ht="19.149999999999999" customHeight="1">
      <c r="B73" s="32"/>
      <c r="C73" s="8"/>
      <c r="D73" s="398" t="s">
        <v>88</v>
      </c>
      <c r="E73" s="398"/>
      <c r="F73" s="398"/>
      <c r="G73" s="403">
        <v>9</v>
      </c>
      <c r="H73" s="404"/>
      <c r="I73" s="405"/>
      <c r="J73" s="392" t="s">
        <v>120</v>
      </c>
      <c r="K73" s="393"/>
      <c r="L73" s="394"/>
      <c r="M73" s="395" t="str">
        <f>IF(ISNA(VLOOKUP(G73,リスト!$J$7:$W$54,2,FALSE)),"",VLOOKUP(G73,リスト!$J$7:$W$54,2,FALSE))</f>
        <v/>
      </c>
      <c r="N73" s="396"/>
      <c r="O73" s="396"/>
      <c r="P73" s="397"/>
      <c r="Q73" s="9"/>
      <c r="R73" s="64"/>
      <c r="S73" s="65"/>
      <c r="T73" s="66"/>
      <c r="U73" s="398" t="s">
        <v>88</v>
      </c>
      <c r="V73" s="398"/>
      <c r="W73" s="398"/>
      <c r="X73" s="403">
        <v>10</v>
      </c>
      <c r="Y73" s="404"/>
      <c r="Z73" s="405"/>
      <c r="AA73" s="392" t="s">
        <v>120</v>
      </c>
      <c r="AB73" s="393"/>
      <c r="AC73" s="394"/>
      <c r="AD73" s="395" t="str">
        <f>IF(ISNA(VLOOKUP(X73,リスト!$J$7:$W$54,2,FALSE)),"",VLOOKUP(X73,リスト!$J$7:$W$54,2,FALSE))</f>
        <v/>
      </c>
      <c r="AE73" s="396"/>
      <c r="AF73" s="396"/>
      <c r="AG73" s="397"/>
      <c r="AH73" s="9"/>
      <c r="AI73" s="33"/>
    </row>
    <row r="74" spans="2:35" ht="19.149999999999999" customHeight="1">
      <c r="B74" s="32"/>
      <c r="C74" s="8"/>
      <c r="D74" s="398" t="s">
        <v>48</v>
      </c>
      <c r="E74" s="398"/>
      <c r="F74" s="398"/>
      <c r="G74" s="399">
        <f>IF(ISNA(VLOOKUP(G73,リスト!$J$7:$W$54,7,FALSE)),"",VLOOKUP(G73,リスト!$J$7:$W$54,7,FALSE))</f>
        <v>0</v>
      </c>
      <c r="H74" s="400"/>
      <c r="I74" s="400"/>
      <c r="J74" s="400"/>
      <c r="K74" s="400"/>
      <c r="L74" s="400"/>
      <c r="M74" s="400"/>
      <c r="N74" s="400"/>
      <c r="O74" s="400"/>
      <c r="P74" s="401"/>
      <c r="Q74" s="63"/>
      <c r="R74" s="64"/>
      <c r="S74" s="65"/>
      <c r="T74" s="66"/>
      <c r="U74" s="398" t="s">
        <v>48</v>
      </c>
      <c r="V74" s="398"/>
      <c r="W74" s="398"/>
      <c r="X74" s="399">
        <f>IF(ISNA(VLOOKUP(X73,リスト!$J$7:$W$54,7,FALSE)),"",VLOOKUP(X73,リスト!$J$7:$W$54,7,FALSE))</f>
        <v>0</v>
      </c>
      <c r="Y74" s="400"/>
      <c r="Z74" s="400"/>
      <c r="AA74" s="400"/>
      <c r="AB74" s="400"/>
      <c r="AC74" s="400"/>
      <c r="AD74" s="400"/>
      <c r="AE74" s="400"/>
      <c r="AF74" s="400"/>
      <c r="AG74" s="401"/>
      <c r="AH74" s="63"/>
      <c r="AI74" s="33"/>
    </row>
    <row r="75" spans="2:35" ht="19.149999999999999" customHeight="1">
      <c r="B75" s="32"/>
      <c r="C75" s="8"/>
      <c r="D75" s="398" t="s">
        <v>49</v>
      </c>
      <c r="E75" s="398"/>
      <c r="F75" s="398"/>
      <c r="G75" s="391">
        <f>IF(ISNA(VLOOKUP(G73,リスト!$J$7:$W$54,10,FALSE)),"",VLOOKUP(G73,リスト!$J$7:$W$54,10,FALSE))</f>
        <v>0</v>
      </c>
      <c r="H75" s="391"/>
      <c r="I75" s="391"/>
      <c r="J75" s="391"/>
      <c r="K75" s="391"/>
      <c r="L75" s="390" t="s">
        <v>31</v>
      </c>
      <c r="M75" s="390"/>
      <c r="N75" s="391">
        <f>IF(ISNA(VLOOKUP(G73,リスト!$J$7:$W$54,5,FALSE)),"",VLOOKUP(G73,リスト!$J$7:$W$54,5,FALSE))</f>
        <v>0</v>
      </c>
      <c r="O75" s="391"/>
      <c r="P75" s="391"/>
      <c r="Q75" s="80" t="str">
        <f>IF(N75="","",IF(N75="女",2,""))</f>
        <v/>
      </c>
      <c r="R75" s="64"/>
      <c r="S75" s="65"/>
      <c r="T75" s="66"/>
      <c r="U75" s="398" t="s">
        <v>49</v>
      </c>
      <c r="V75" s="398"/>
      <c r="W75" s="398"/>
      <c r="X75" s="391">
        <f>IF(ISNA(VLOOKUP(X73,リスト!$J$7:$W$54,10,FALSE)),"",VLOOKUP(X73,リスト!$J$7:$W$54,10,FALSE))</f>
        <v>0</v>
      </c>
      <c r="Y75" s="391"/>
      <c r="Z75" s="391"/>
      <c r="AA75" s="391"/>
      <c r="AB75" s="391"/>
      <c r="AC75" s="390" t="s">
        <v>31</v>
      </c>
      <c r="AD75" s="390"/>
      <c r="AE75" s="391">
        <f>IF(ISNA(VLOOKUP(X73,リスト!$J$7:$W$54,5,FALSE)),"",VLOOKUP(X73,リスト!$J$7:$W$54,5,FALSE))</f>
        <v>0</v>
      </c>
      <c r="AF75" s="391"/>
      <c r="AG75" s="391"/>
      <c r="AH75" s="80" t="str">
        <f>IF(AE75="","",IF(AE75="女",2,""))</f>
        <v/>
      </c>
      <c r="AI75" s="33"/>
    </row>
    <row r="76" spans="2:35" ht="19.149999999999999" customHeight="1">
      <c r="B76" s="32"/>
      <c r="C76" s="8"/>
      <c r="D76" s="406" t="s">
        <v>53</v>
      </c>
      <c r="E76" s="406"/>
      <c r="F76" s="406"/>
      <c r="G76" s="402" t="str">
        <f>IF(ISNA(VLOOKUP(G73,リスト!$J$7:$W$54,4,FALSE)),"",VLOOKUP(G73,リスト!$J$7:$W$54,4,FALSE))</f>
        <v xml:space="preserve">  </v>
      </c>
      <c r="H76" s="402"/>
      <c r="I76" s="402"/>
      <c r="J76" s="402"/>
      <c r="K76" s="402"/>
      <c r="L76" s="402"/>
      <c r="M76" s="402"/>
      <c r="N76" s="402"/>
      <c r="O76" s="402"/>
      <c r="P76" s="402"/>
      <c r="Q76" s="63"/>
      <c r="R76" s="64"/>
      <c r="S76" s="65"/>
      <c r="T76" s="66"/>
      <c r="U76" s="406" t="s">
        <v>53</v>
      </c>
      <c r="V76" s="406"/>
      <c r="W76" s="406"/>
      <c r="X76" s="402" t="str">
        <f>IF(ISNA(VLOOKUP(X73,リスト!$J$7:$W$54,4,FALSE)),"",VLOOKUP(X73,リスト!$J$7:$W$54,4,FALSE))</f>
        <v xml:space="preserve">  </v>
      </c>
      <c r="Y76" s="402"/>
      <c r="Z76" s="402"/>
      <c r="AA76" s="402"/>
      <c r="AB76" s="402"/>
      <c r="AC76" s="402"/>
      <c r="AD76" s="402"/>
      <c r="AE76" s="402"/>
      <c r="AF76" s="402"/>
      <c r="AG76" s="402"/>
      <c r="AH76" s="63"/>
      <c r="AI76" s="33"/>
    </row>
    <row r="77" spans="2:35" ht="19.149999999999999" customHeight="1">
      <c r="B77" s="32"/>
      <c r="C77" s="8"/>
      <c r="D77" s="410" t="s">
        <v>51</v>
      </c>
      <c r="E77" s="410"/>
      <c r="F77" s="410"/>
      <c r="G77" s="408" t="str">
        <f>IF(ISNA(VLOOKUP(G73,リスト!$J$7:$W$54,3,FALSE)),"",VLOOKUP(G73,リスト!$J$7:$W$54,3,FALSE))</f>
        <v>0  0</v>
      </c>
      <c r="H77" s="408"/>
      <c r="I77" s="408"/>
      <c r="J77" s="408"/>
      <c r="K77" s="408"/>
      <c r="L77" s="408"/>
      <c r="M77" s="408"/>
      <c r="N77" s="408"/>
      <c r="O77" s="408"/>
      <c r="P77" s="408"/>
      <c r="Q77" s="63"/>
      <c r="R77" s="64"/>
      <c r="S77" s="65"/>
      <c r="T77" s="66"/>
      <c r="U77" s="410" t="s">
        <v>51</v>
      </c>
      <c r="V77" s="410"/>
      <c r="W77" s="410"/>
      <c r="X77" s="408" t="str">
        <f>IF(ISNA(VLOOKUP(X73,リスト!$J$7:$W$54,3,FALSE)),"",VLOOKUP(X73,リスト!$J$7:$W$54,3,FALSE))</f>
        <v>0  0</v>
      </c>
      <c r="Y77" s="408"/>
      <c r="Z77" s="408"/>
      <c r="AA77" s="408"/>
      <c r="AB77" s="408"/>
      <c r="AC77" s="408"/>
      <c r="AD77" s="408"/>
      <c r="AE77" s="408"/>
      <c r="AF77" s="408"/>
      <c r="AG77" s="408"/>
      <c r="AH77" s="63"/>
      <c r="AI77" s="33"/>
    </row>
    <row r="78" spans="2:35" ht="19.149999999999999" customHeight="1">
      <c r="B78" s="32"/>
      <c r="C78" s="8"/>
      <c r="D78" s="398" t="s">
        <v>52</v>
      </c>
      <c r="E78" s="398"/>
      <c r="F78" s="398"/>
      <c r="G78" s="409"/>
      <c r="H78" s="409"/>
      <c r="I78" s="409"/>
      <c r="J78" s="409"/>
      <c r="K78" s="409"/>
      <c r="L78" s="409"/>
      <c r="M78" s="409"/>
      <c r="N78" s="409"/>
      <c r="O78" s="409"/>
      <c r="P78" s="409"/>
      <c r="Q78" s="63"/>
      <c r="R78" s="64"/>
      <c r="S78" s="65"/>
      <c r="T78" s="66"/>
      <c r="U78" s="398" t="s">
        <v>52</v>
      </c>
      <c r="V78" s="398"/>
      <c r="W78" s="398"/>
      <c r="X78" s="409"/>
      <c r="Y78" s="409"/>
      <c r="Z78" s="409"/>
      <c r="AA78" s="409"/>
      <c r="AB78" s="409"/>
      <c r="AC78" s="409"/>
      <c r="AD78" s="409"/>
      <c r="AE78" s="409"/>
      <c r="AF78" s="409"/>
      <c r="AG78" s="409"/>
      <c r="AH78" s="63"/>
      <c r="AI78" s="33"/>
    </row>
    <row r="79" spans="2:35" ht="19.149999999999999" customHeight="1">
      <c r="B79" s="32"/>
      <c r="C79" s="8"/>
      <c r="D79" s="398" t="s">
        <v>94</v>
      </c>
      <c r="E79" s="398"/>
      <c r="F79" s="398"/>
      <c r="G79" s="407" t="str">
        <f>IF(ISNA(VLOOKUP(G73,リスト!$J$7:$W$54,12,FALSE)),"",VLOOKUP(G73,リスト!$J$7:$W$54,12,FALSE))</f>
        <v/>
      </c>
      <c r="H79" s="407"/>
      <c r="I79" s="407"/>
      <c r="J79" s="407"/>
      <c r="K79" s="407"/>
      <c r="L79" s="407"/>
      <c r="M79" s="407"/>
      <c r="N79" s="407"/>
      <c r="O79" s="407"/>
      <c r="P79" s="407"/>
      <c r="Q79" s="63"/>
      <c r="R79" s="64"/>
      <c r="S79" s="65"/>
      <c r="T79" s="66"/>
      <c r="U79" s="398" t="s">
        <v>94</v>
      </c>
      <c r="V79" s="398"/>
      <c r="W79" s="398"/>
      <c r="X79" s="407" t="str">
        <f>IF(ISNA(VLOOKUP(X73,リスト!$J$7:$W$54,12,FALSE)),"",VLOOKUP(X73,リスト!$J$7:$W$54,12,FALSE))</f>
        <v/>
      </c>
      <c r="Y79" s="407"/>
      <c r="Z79" s="407"/>
      <c r="AA79" s="407"/>
      <c r="AB79" s="407"/>
      <c r="AC79" s="407"/>
      <c r="AD79" s="407"/>
      <c r="AE79" s="407"/>
      <c r="AF79" s="407"/>
      <c r="AG79" s="407"/>
      <c r="AH79" s="63"/>
      <c r="AI79" s="33"/>
    </row>
    <row r="80" spans="2:35" ht="19.149999999999999" customHeight="1">
      <c r="B80" s="32"/>
      <c r="C80" s="8"/>
      <c r="D80" s="398" t="s">
        <v>50</v>
      </c>
      <c r="E80" s="398"/>
      <c r="F80" s="398"/>
      <c r="G80" s="407" t="str">
        <f>IF(ISNA(VLOOKUP(G73,リスト!$J$7:$W$54,13,FALSE)),"",VLOOKUP(G73,リスト!$J$7:$W$54,13,FALSE))</f>
        <v/>
      </c>
      <c r="H80" s="407"/>
      <c r="I80" s="407"/>
      <c r="J80" s="407"/>
      <c r="K80" s="407"/>
      <c r="L80" s="407"/>
      <c r="M80" s="407"/>
      <c r="N80" s="407"/>
      <c r="O80" s="407"/>
      <c r="P80" s="407"/>
      <c r="Q80" s="63"/>
      <c r="R80" s="64"/>
      <c r="S80" s="65"/>
      <c r="T80" s="66"/>
      <c r="U80" s="398" t="s">
        <v>50</v>
      </c>
      <c r="V80" s="398"/>
      <c r="W80" s="398"/>
      <c r="X80" s="407" t="str">
        <f>IF(ISNA(VLOOKUP(X73,リスト!$J$7:$W$54,13,FALSE)),"",VLOOKUP(X73,リスト!$J$7:$W$54,13,FALSE))</f>
        <v/>
      </c>
      <c r="Y80" s="407"/>
      <c r="Z80" s="407"/>
      <c r="AA80" s="407"/>
      <c r="AB80" s="407"/>
      <c r="AC80" s="407"/>
      <c r="AD80" s="407"/>
      <c r="AE80" s="407"/>
      <c r="AF80" s="407"/>
      <c r="AG80" s="407"/>
      <c r="AH80" s="63"/>
      <c r="AI80" s="33"/>
    </row>
    <row r="81" spans="2:35" ht="19.149999999999999" customHeight="1">
      <c r="B81" s="32"/>
      <c r="C81" s="10"/>
      <c r="D81" s="13" t="s">
        <v>54</v>
      </c>
      <c r="E81" s="11"/>
      <c r="F81" s="11"/>
      <c r="G81" s="11"/>
      <c r="H81" s="11"/>
      <c r="I81" s="11"/>
      <c r="J81" s="11"/>
      <c r="K81" s="11"/>
      <c r="L81" s="11"/>
      <c r="M81" s="11"/>
      <c r="N81" s="11"/>
      <c r="O81" s="11"/>
      <c r="P81" s="11"/>
      <c r="Q81" s="12"/>
      <c r="R81" s="33"/>
      <c r="S81" s="32"/>
      <c r="T81" s="10"/>
      <c r="U81" s="13" t="s">
        <v>54</v>
      </c>
      <c r="V81" s="11"/>
      <c r="W81" s="11"/>
      <c r="X81" s="11"/>
      <c r="Y81" s="11"/>
      <c r="Z81" s="11"/>
      <c r="AA81" s="11"/>
      <c r="AB81" s="11"/>
      <c r="AC81" s="11"/>
      <c r="AD81" s="11"/>
      <c r="AE81" s="11"/>
      <c r="AF81" s="11"/>
      <c r="AG81" s="11"/>
      <c r="AH81" s="12"/>
      <c r="AI81" s="33"/>
    </row>
    <row r="82" spans="2:35" ht="19.149999999999999" customHeight="1">
      <c r="B82" s="34"/>
      <c r="C82" s="35"/>
      <c r="D82" s="35"/>
      <c r="E82" s="35"/>
      <c r="F82" s="35"/>
      <c r="G82" s="35"/>
      <c r="H82" s="35"/>
      <c r="I82" s="35"/>
      <c r="J82" s="35"/>
      <c r="K82" s="35"/>
      <c r="L82" s="35"/>
      <c r="M82" s="35"/>
      <c r="N82" s="35"/>
      <c r="O82" s="35"/>
      <c r="P82" s="35"/>
      <c r="Q82" s="35"/>
      <c r="R82" s="36"/>
      <c r="S82" s="34"/>
      <c r="T82" s="35"/>
      <c r="U82" s="35"/>
      <c r="V82" s="35"/>
      <c r="W82" s="35"/>
      <c r="X82" s="35"/>
      <c r="Y82" s="35"/>
      <c r="Z82" s="35"/>
      <c r="AA82" s="35"/>
      <c r="AB82" s="35"/>
      <c r="AC82" s="35"/>
      <c r="AD82" s="35"/>
      <c r="AE82" s="35"/>
      <c r="AF82" s="35"/>
      <c r="AG82" s="35"/>
      <c r="AH82" s="35"/>
      <c r="AI82" s="36"/>
    </row>
    <row r="83" spans="2:35" ht="19.149999999999999" customHeight="1">
      <c r="B83" s="29"/>
      <c r="C83" s="30"/>
      <c r="D83" s="30"/>
      <c r="E83" s="30"/>
      <c r="F83" s="30"/>
      <c r="G83" s="30"/>
      <c r="H83" s="30"/>
      <c r="I83" s="30"/>
      <c r="J83" s="30"/>
      <c r="K83" s="30"/>
      <c r="L83" s="30"/>
      <c r="M83" s="30"/>
      <c r="N83" s="30"/>
      <c r="O83" s="30"/>
      <c r="P83" s="30"/>
      <c r="Q83" s="30"/>
      <c r="R83" s="31"/>
      <c r="S83" s="29"/>
      <c r="T83" s="30"/>
      <c r="U83" s="30"/>
      <c r="V83" s="30"/>
      <c r="W83" s="30"/>
      <c r="X83" s="30"/>
      <c r="Y83" s="30"/>
      <c r="Z83" s="30"/>
      <c r="AA83" s="30"/>
      <c r="AB83" s="30"/>
      <c r="AC83" s="30"/>
      <c r="AD83" s="30"/>
      <c r="AE83" s="30"/>
      <c r="AF83" s="30"/>
      <c r="AG83" s="30"/>
      <c r="AH83" s="30"/>
      <c r="AI83" s="31"/>
    </row>
    <row r="84" spans="2:35" ht="19.149999999999999" customHeight="1">
      <c r="B84" s="32"/>
      <c r="C84" s="5"/>
      <c r="D84" s="6"/>
      <c r="E84" s="6"/>
      <c r="F84" s="6"/>
      <c r="G84" s="6"/>
      <c r="H84" s="6"/>
      <c r="I84" s="6"/>
      <c r="J84" s="6"/>
      <c r="K84" s="6"/>
      <c r="L84" s="6"/>
      <c r="M84" s="6"/>
      <c r="N84" s="6"/>
      <c r="O84" s="6"/>
      <c r="P84" s="6"/>
      <c r="Q84" s="7"/>
      <c r="R84" s="33"/>
      <c r="S84" s="32"/>
      <c r="T84" s="5"/>
      <c r="U84" s="6"/>
      <c r="V84" s="6"/>
      <c r="W84" s="6"/>
      <c r="X84" s="6"/>
      <c r="Y84" s="6"/>
      <c r="Z84" s="6"/>
      <c r="AA84" s="6"/>
      <c r="AB84" s="6"/>
      <c r="AC84" s="6"/>
      <c r="AD84" s="6"/>
      <c r="AE84" s="6"/>
      <c r="AF84" s="6"/>
      <c r="AG84" s="6"/>
      <c r="AH84" s="7"/>
      <c r="AI84" s="33"/>
    </row>
    <row r="85" spans="2:35" ht="19.149999999999999" customHeight="1">
      <c r="B85" s="32"/>
      <c r="C85" s="8"/>
      <c r="D85" s="398" t="s">
        <v>88</v>
      </c>
      <c r="E85" s="398"/>
      <c r="F85" s="398"/>
      <c r="G85" s="403">
        <v>11</v>
      </c>
      <c r="H85" s="404"/>
      <c r="I85" s="405"/>
      <c r="J85" s="392" t="s">
        <v>120</v>
      </c>
      <c r="K85" s="393"/>
      <c r="L85" s="394"/>
      <c r="M85" s="395" t="str">
        <f>IF(ISNA(VLOOKUP(G85,リスト!$J$7:$W$54,2,FALSE)),"",VLOOKUP(G85,リスト!$J$7:$W$54,2,FALSE))</f>
        <v/>
      </c>
      <c r="N85" s="396"/>
      <c r="O85" s="396"/>
      <c r="P85" s="397"/>
      <c r="Q85" s="9"/>
      <c r="R85" s="64"/>
      <c r="S85" s="65"/>
      <c r="T85" s="66"/>
      <c r="U85" s="398" t="s">
        <v>88</v>
      </c>
      <c r="V85" s="398"/>
      <c r="W85" s="398"/>
      <c r="X85" s="403">
        <v>12</v>
      </c>
      <c r="Y85" s="404"/>
      <c r="Z85" s="405"/>
      <c r="AA85" s="392" t="s">
        <v>120</v>
      </c>
      <c r="AB85" s="393"/>
      <c r="AC85" s="394"/>
      <c r="AD85" s="395" t="str">
        <f>IF(ISNA(VLOOKUP(X85,リスト!$J$7:$W$54,2,FALSE)),"",VLOOKUP(X85,リスト!$J$7:$W$54,2,FALSE))</f>
        <v/>
      </c>
      <c r="AE85" s="396"/>
      <c r="AF85" s="396"/>
      <c r="AG85" s="397"/>
      <c r="AH85" s="9"/>
      <c r="AI85" s="33"/>
    </row>
    <row r="86" spans="2:35" ht="19.149999999999999" customHeight="1">
      <c r="B86" s="32"/>
      <c r="C86" s="8"/>
      <c r="D86" s="398" t="s">
        <v>48</v>
      </c>
      <c r="E86" s="398"/>
      <c r="F86" s="398"/>
      <c r="G86" s="399">
        <f>IF(ISNA(VLOOKUP(G85,リスト!$J$7:$W$54,7,FALSE)),"",VLOOKUP(G85,リスト!$J$7:$W$54,7,FALSE))</f>
        <v>0</v>
      </c>
      <c r="H86" s="400"/>
      <c r="I86" s="400"/>
      <c r="J86" s="400"/>
      <c r="K86" s="400"/>
      <c r="L86" s="400"/>
      <c r="M86" s="400"/>
      <c r="N86" s="400"/>
      <c r="O86" s="400"/>
      <c r="P86" s="401"/>
      <c r="Q86" s="63"/>
      <c r="R86" s="64"/>
      <c r="S86" s="65"/>
      <c r="T86" s="66"/>
      <c r="U86" s="398" t="s">
        <v>48</v>
      </c>
      <c r="V86" s="398"/>
      <c r="W86" s="398"/>
      <c r="X86" s="399">
        <f>IF(ISNA(VLOOKUP(X85,リスト!$J$7:$W$54,7,FALSE)),"",VLOOKUP(X85,リスト!$J$7:$W$54,7,FALSE))</f>
        <v>0</v>
      </c>
      <c r="Y86" s="400"/>
      <c r="Z86" s="400"/>
      <c r="AA86" s="400"/>
      <c r="AB86" s="400"/>
      <c r="AC86" s="400"/>
      <c r="AD86" s="400"/>
      <c r="AE86" s="400"/>
      <c r="AF86" s="400"/>
      <c r="AG86" s="401"/>
      <c r="AH86" s="63"/>
      <c r="AI86" s="33"/>
    </row>
    <row r="87" spans="2:35" ht="19.149999999999999" customHeight="1">
      <c r="B87" s="32"/>
      <c r="C87" s="8"/>
      <c r="D87" s="398" t="s">
        <v>49</v>
      </c>
      <c r="E87" s="398"/>
      <c r="F87" s="398"/>
      <c r="G87" s="391">
        <f>IF(ISNA(VLOOKUP(G85,リスト!$J$7:$W$54,10,FALSE)),"",VLOOKUP(G85,リスト!$J$7:$W$54,10,FALSE))</f>
        <v>0</v>
      </c>
      <c r="H87" s="391"/>
      <c r="I87" s="391"/>
      <c r="J87" s="391"/>
      <c r="K87" s="391"/>
      <c r="L87" s="390" t="s">
        <v>31</v>
      </c>
      <c r="M87" s="390"/>
      <c r="N87" s="391">
        <f>IF(ISNA(VLOOKUP(G85,リスト!$J$7:$W$54,5,FALSE)),"",VLOOKUP(G85,リスト!$J$7:$W$54,5,FALSE))</f>
        <v>0</v>
      </c>
      <c r="O87" s="391"/>
      <c r="P87" s="391"/>
      <c r="Q87" s="80" t="str">
        <f>IF(N87="","",IF(N87="女",2,""))</f>
        <v/>
      </c>
      <c r="R87" s="64"/>
      <c r="S87" s="65"/>
      <c r="T87" s="66"/>
      <c r="U87" s="398" t="s">
        <v>49</v>
      </c>
      <c r="V87" s="398"/>
      <c r="W87" s="398"/>
      <c r="X87" s="391">
        <f>IF(ISNA(VLOOKUP(X85,リスト!$J$7:$W$54,10,FALSE)),"",VLOOKUP(X85,リスト!$J$7:$W$54,10,FALSE))</f>
        <v>0</v>
      </c>
      <c r="Y87" s="391"/>
      <c r="Z87" s="391"/>
      <c r="AA87" s="391"/>
      <c r="AB87" s="391"/>
      <c r="AC87" s="390" t="s">
        <v>31</v>
      </c>
      <c r="AD87" s="390"/>
      <c r="AE87" s="391">
        <f>IF(ISNA(VLOOKUP(X85,リスト!$J$7:$W$54,5,FALSE)),"",VLOOKUP(X85,リスト!$J$7:$W$54,5,FALSE))</f>
        <v>0</v>
      </c>
      <c r="AF87" s="391"/>
      <c r="AG87" s="391"/>
      <c r="AH87" s="80" t="str">
        <f>IF(AE87="","",IF(AE87="女",2,""))</f>
        <v/>
      </c>
      <c r="AI87" s="33"/>
    </row>
    <row r="88" spans="2:35" ht="19.149999999999999" customHeight="1">
      <c r="B88" s="32"/>
      <c r="C88" s="8"/>
      <c r="D88" s="406" t="s">
        <v>53</v>
      </c>
      <c r="E88" s="406"/>
      <c r="F88" s="406"/>
      <c r="G88" s="402" t="str">
        <f>IF(ISNA(VLOOKUP(G85,リスト!$J$7:$W$54,4,FALSE)),"",VLOOKUP(G85,リスト!$J$7:$W$54,4,FALSE))</f>
        <v xml:space="preserve">  </v>
      </c>
      <c r="H88" s="402"/>
      <c r="I88" s="402"/>
      <c r="J88" s="402"/>
      <c r="K88" s="402"/>
      <c r="L88" s="402"/>
      <c r="M88" s="402"/>
      <c r="N88" s="402"/>
      <c r="O88" s="402"/>
      <c r="P88" s="402"/>
      <c r="Q88" s="63"/>
      <c r="R88" s="64"/>
      <c r="S88" s="65"/>
      <c r="T88" s="66"/>
      <c r="U88" s="406" t="s">
        <v>53</v>
      </c>
      <c r="V88" s="406"/>
      <c r="W88" s="406"/>
      <c r="X88" s="402" t="str">
        <f>IF(ISNA(VLOOKUP(X85,リスト!$J$7:$W$54,4,FALSE)),"",VLOOKUP(X85,リスト!$J$7:$W$54,4,FALSE))</f>
        <v xml:space="preserve">  </v>
      </c>
      <c r="Y88" s="402"/>
      <c r="Z88" s="402"/>
      <c r="AA88" s="402"/>
      <c r="AB88" s="402"/>
      <c r="AC88" s="402"/>
      <c r="AD88" s="402"/>
      <c r="AE88" s="402"/>
      <c r="AF88" s="402"/>
      <c r="AG88" s="402"/>
      <c r="AH88" s="63"/>
      <c r="AI88" s="33"/>
    </row>
    <row r="89" spans="2:35" ht="19.149999999999999" customHeight="1">
      <c r="B89" s="32"/>
      <c r="C89" s="8"/>
      <c r="D89" s="410" t="s">
        <v>51</v>
      </c>
      <c r="E89" s="410"/>
      <c r="F89" s="410"/>
      <c r="G89" s="408" t="str">
        <f>IF(ISNA(VLOOKUP(G85,リスト!$J$7:$W$54,3,FALSE)),"",VLOOKUP(G85,リスト!$J$7:$W$54,3,FALSE))</f>
        <v>0  0</v>
      </c>
      <c r="H89" s="408"/>
      <c r="I89" s="408"/>
      <c r="J89" s="408"/>
      <c r="K89" s="408"/>
      <c r="L89" s="408"/>
      <c r="M89" s="408"/>
      <c r="N89" s="408"/>
      <c r="O89" s="408"/>
      <c r="P89" s="408"/>
      <c r="Q89" s="63"/>
      <c r="R89" s="64"/>
      <c r="S89" s="65"/>
      <c r="T89" s="66"/>
      <c r="U89" s="410" t="s">
        <v>51</v>
      </c>
      <c r="V89" s="410"/>
      <c r="W89" s="410"/>
      <c r="X89" s="408" t="str">
        <f>IF(ISNA(VLOOKUP(X85,リスト!$J$7:$W$54,3,FALSE)),"",VLOOKUP(X85,リスト!$J$7:$W$54,3,FALSE))</f>
        <v>0  0</v>
      </c>
      <c r="Y89" s="408"/>
      <c r="Z89" s="408"/>
      <c r="AA89" s="408"/>
      <c r="AB89" s="408"/>
      <c r="AC89" s="408"/>
      <c r="AD89" s="408"/>
      <c r="AE89" s="408"/>
      <c r="AF89" s="408"/>
      <c r="AG89" s="408"/>
      <c r="AH89" s="63"/>
      <c r="AI89" s="33"/>
    </row>
    <row r="90" spans="2:35" ht="19.149999999999999" customHeight="1">
      <c r="B90" s="32"/>
      <c r="C90" s="8"/>
      <c r="D90" s="398" t="s">
        <v>52</v>
      </c>
      <c r="E90" s="398"/>
      <c r="F90" s="398"/>
      <c r="G90" s="409"/>
      <c r="H90" s="409"/>
      <c r="I90" s="409"/>
      <c r="J90" s="409"/>
      <c r="K90" s="409"/>
      <c r="L90" s="409"/>
      <c r="M90" s="409"/>
      <c r="N90" s="409"/>
      <c r="O90" s="409"/>
      <c r="P90" s="409"/>
      <c r="Q90" s="63"/>
      <c r="R90" s="64"/>
      <c r="S90" s="65"/>
      <c r="T90" s="66"/>
      <c r="U90" s="398" t="s">
        <v>52</v>
      </c>
      <c r="V90" s="398"/>
      <c r="W90" s="398"/>
      <c r="X90" s="409"/>
      <c r="Y90" s="409"/>
      <c r="Z90" s="409"/>
      <c r="AA90" s="409"/>
      <c r="AB90" s="409"/>
      <c r="AC90" s="409"/>
      <c r="AD90" s="409"/>
      <c r="AE90" s="409"/>
      <c r="AF90" s="409"/>
      <c r="AG90" s="409"/>
      <c r="AH90" s="63"/>
      <c r="AI90" s="33"/>
    </row>
    <row r="91" spans="2:35" ht="19.149999999999999" customHeight="1">
      <c r="B91" s="32"/>
      <c r="C91" s="8"/>
      <c r="D91" s="398" t="s">
        <v>94</v>
      </c>
      <c r="E91" s="398"/>
      <c r="F91" s="398"/>
      <c r="G91" s="407" t="str">
        <f>IF(ISNA(VLOOKUP(G85,リスト!$J$7:$W$54,12,FALSE)),"",VLOOKUP(G85,リスト!$J$7:$W$54,12,FALSE))</f>
        <v/>
      </c>
      <c r="H91" s="407"/>
      <c r="I91" s="407"/>
      <c r="J91" s="407"/>
      <c r="K91" s="407"/>
      <c r="L91" s="407"/>
      <c r="M91" s="407"/>
      <c r="N91" s="407"/>
      <c r="O91" s="407"/>
      <c r="P91" s="407"/>
      <c r="Q91" s="63"/>
      <c r="R91" s="64"/>
      <c r="S91" s="65"/>
      <c r="T91" s="66"/>
      <c r="U91" s="398" t="s">
        <v>94</v>
      </c>
      <c r="V91" s="398"/>
      <c r="W91" s="398"/>
      <c r="X91" s="407" t="str">
        <f>IF(ISNA(VLOOKUP(X85,リスト!$J$7:$W$54,12,FALSE)),"",VLOOKUP(X85,リスト!$J$7:$W$54,12,FALSE))</f>
        <v/>
      </c>
      <c r="Y91" s="407"/>
      <c r="Z91" s="407"/>
      <c r="AA91" s="407"/>
      <c r="AB91" s="407"/>
      <c r="AC91" s="407"/>
      <c r="AD91" s="407"/>
      <c r="AE91" s="407"/>
      <c r="AF91" s="407"/>
      <c r="AG91" s="407"/>
      <c r="AH91" s="63"/>
      <c r="AI91" s="33"/>
    </row>
    <row r="92" spans="2:35" ht="19.149999999999999" customHeight="1">
      <c r="B92" s="32"/>
      <c r="C92" s="8"/>
      <c r="D92" s="398" t="s">
        <v>50</v>
      </c>
      <c r="E92" s="398"/>
      <c r="F92" s="398"/>
      <c r="G92" s="407" t="str">
        <f>IF(ISNA(VLOOKUP(G85,リスト!$J$7:$W$54,13,FALSE)),"",VLOOKUP(G85,リスト!$J$7:$W$54,13,FALSE))</f>
        <v/>
      </c>
      <c r="H92" s="407"/>
      <c r="I92" s="407"/>
      <c r="J92" s="407"/>
      <c r="K92" s="407"/>
      <c r="L92" s="407"/>
      <c r="M92" s="407"/>
      <c r="N92" s="407"/>
      <c r="O92" s="407"/>
      <c r="P92" s="407"/>
      <c r="Q92" s="63"/>
      <c r="R92" s="64"/>
      <c r="S92" s="65"/>
      <c r="T92" s="66"/>
      <c r="U92" s="398" t="s">
        <v>50</v>
      </c>
      <c r="V92" s="398"/>
      <c r="W92" s="398"/>
      <c r="X92" s="407" t="str">
        <f>IF(ISNA(VLOOKUP(X85,リスト!$J$7:$W$54,13,FALSE)),"",VLOOKUP(X85,リスト!$J$7:$W$54,13,FALSE))</f>
        <v/>
      </c>
      <c r="Y92" s="407"/>
      <c r="Z92" s="407"/>
      <c r="AA92" s="407"/>
      <c r="AB92" s="407"/>
      <c r="AC92" s="407"/>
      <c r="AD92" s="407"/>
      <c r="AE92" s="407"/>
      <c r="AF92" s="407"/>
      <c r="AG92" s="407"/>
      <c r="AH92" s="63"/>
      <c r="AI92" s="33"/>
    </row>
    <row r="93" spans="2:35" ht="19.149999999999999" customHeight="1">
      <c r="B93" s="32"/>
      <c r="C93" s="10"/>
      <c r="D93" s="13" t="s">
        <v>54</v>
      </c>
      <c r="E93" s="11"/>
      <c r="F93" s="11"/>
      <c r="G93" s="11"/>
      <c r="H93" s="11"/>
      <c r="I93" s="11"/>
      <c r="J93" s="11"/>
      <c r="K93" s="11"/>
      <c r="L93" s="11"/>
      <c r="M93" s="11"/>
      <c r="N93" s="11"/>
      <c r="O93" s="11"/>
      <c r="P93" s="11"/>
      <c r="Q93" s="12"/>
      <c r="R93" s="33"/>
      <c r="S93" s="32"/>
      <c r="T93" s="10"/>
      <c r="U93" s="13" t="s">
        <v>54</v>
      </c>
      <c r="V93" s="11"/>
      <c r="W93" s="11"/>
      <c r="X93" s="11"/>
      <c r="Y93" s="11"/>
      <c r="Z93" s="11"/>
      <c r="AA93" s="11"/>
      <c r="AB93" s="11"/>
      <c r="AC93" s="11"/>
      <c r="AD93" s="11"/>
      <c r="AE93" s="11"/>
      <c r="AF93" s="11"/>
      <c r="AG93" s="11"/>
      <c r="AH93" s="12"/>
      <c r="AI93" s="33"/>
    </row>
    <row r="94" spans="2:35" ht="19.149999999999999" customHeight="1">
      <c r="B94" s="34"/>
      <c r="C94" s="35"/>
      <c r="D94" s="35"/>
      <c r="E94" s="35"/>
      <c r="F94" s="35"/>
      <c r="G94" s="35"/>
      <c r="H94" s="35"/>
      <c r="I94" s="35"/>
      <c r="J94" s="35"/>
      <c r="K94" s="35"/>
      <c r="L94" s="35"/>
      <c r="M94" s="35"/>
      <c r="N94" s="35"/>
      <c r="O94" s="35"/>
      <c r="P94" s="35"/>
      <c r="Q94" s="35"/>
      <c r="R94" s="36"/>
      <c r="S94" s="34"/>
      <c r="T94" s="35"/>
      <c r="U94" s="35"/>
      <c r="V94" s="35"/>
      <c r="W94" s="35"/>
      <c r="X94" s="35"/>
      <c r="Y94" s="35"/>
      <c r="Z94" s="35"/>
      <c r="AA94" s="35"/>
      <c r="AB94" s="35"/>
      <c r="AC94" s="35"/>
      <c r="AD94" s="35"/>
      <c r="AE94" s="35"/>
      <c r="AF94" s="35"/>
      <c r="AG94" s="35"/>
      <c r="AH94" s="35"/>
      <c r="AI94" s="36"/>
    </row>
    <row r="102" spans="2:35" ht="11.25" customHeight="1">
      <c r="B102" s="375" t="s">
        <v>70</v>
      </c>
      <c r="C102" s="375"/>
      <c r="D102" s="375"/>
      <c r="E102" s="375"/>
    </row>
    <row r="103" spans="2:35" ht="11.25" customHeight="1">
      <c r="B103" s="375"/>
      <c r="C103" s="375"/>
      <c r="D103" s="375"/>
      <c r="E103" s="375"/>
    </row>
    <row r="104" spans="2:35" ht="18.75">
      <c r="B104" s="375"/>
      <c r="C104" s="375"/>
      <c r="D104" s="375"/>
      <c r="E104" s="375"/>
      <c r="F104" s="18"/>
      <c r="G104" s="376" t="str">
        <f>IF($G$10="","",$G$10)</f>
        <v>第５０回広島県民スポーツ大会　陸上競技個人申込書</v>
      </c>
      <c r="H104" s="376"/>
      <c r="I104" s="376"/>
      <c r="J104" s="376"/>
      <c r="K104" s="376"/>
      <c r="L104" s="376"/>
      <c r="M104" s="376"/>
      <c r="N104" s="376"/>
      <c r="O104" s="376"/>
      <c r="P104" s="376"/>
      <c r="Q104" s="376"/>
      <c r="R104" s="376"/>
      <c r="S104" s="376"/>
      <c r="T104" s="376"/>
      <c r="U104" s="376"/>
      <c r="V104" s="376"/>
      <c r="W104" s="376"/>
      <c r="X104" s="376"/>
      <c r="Y104" s="376"/>
      <c r="Z104" s="376"/>
      <c r="AA104" s="376"/>
      <c r="AB104" s="376"/>
      <c r="AC104" s="376"/>
      <c r="AD104" s="376"/>
      <c r="AE104" s="18"/>
      <c r="AF104" s="18"/>
      <c r="AG104" s="18"/>
      <c r="AH104" s="18"/>
      <c r="AI104" s="18"/>
    </row>
    <row r="106" spans="2:35" ht="19.149999999999999" customHeight="1">
      <c r="B106" s="29"/>
      <c r="C106" s="30"/>
      <c r="D106" s="30"/>
      <c r="E106" s="30"/>
      <c r="F106" s="30"/>
      <c r="G106" s="30"/>
      <c r="H106" s="30"/>
      <c r="I106" s="30"/>
      <c r="J106" s="30"/>
      <c r="K106" s="30"/>
      <c r="L106" s="30"/>
      <c r="M106" s="30"/>
      <c r="N106" s="30"/>
      <c r="O106" s="30"/>
      <c r="P106" s="30"/>
      <c r="Q106" s="30"/>
      <c r="R106" s="31"/>
      <c r="S106" s="29"/>
      <c r="T106" s="30"/>
      <c r="U106" s="30"/>
      <c r="V106" s="30"/>
      <c r="W106" s="30"/>
      <c r="X106" s="30"/>
      <c r="Y106" s="30"/>
      <c r="Z106" s="30"/>
      <c r="AA106" s="30"/>
      <c r="AB106" s="30"/>
      <c r="AC106" s="30"/>
      <c r="AD106" s="30"/>
      <c r="AE106" s="30"/>
      <c r="AF106" s="30"/>
      <c r="AG106" s="30"/>
      <c r="AH106" s="30"/>
      <c r="AI106" s="31"/>
    </row>
    <row r="107" spans="2:35" ht="19.149999999999999" customHeight="1">
      <c r="B107" s="32"/>
      <c r="C107" s="5"/>
      <c r="D107" s="6"/>
      <c r="E107" s="6"/>
      <c r="F107" s="6"/>
      <c r="G107" s="6"/>
      <c r="H107" s="6"/>
      <c r="I107" s="6"/>
      <c r="J107" s="6"/>
      <c r="K107" s="6"/>
      <c r="L107" s="6"/>
      <c r="M107" s="6"/>
      <c r="N107" s="6"/>
      <c r="O107" s="6"/>
      <c r="P107" s="6"/>
      <c r="Q107" s="7"/>
      <c r="R107" s="33"/>
      <c r="S107" s="32"/>
      <c r="T107" s="5"/>
      <c r="U107" s="6"/>
      <c r="V107" s="6"/>
      <c r="W107" s="6"/>
      <c r="X107" s="6"/>
      <c r="Y107" s="6"/>
      <c r="Z107" s="6"/>
      <c r="AA107" s="6"/>
      <c r="AB107" s="6"/>
      <c r="AC107" s="6"/>
      <c r="AD107" s="6"/>
      <c r="AE107" s="6"/>
      <c r="AF107" s="6"/>
      <c r="AG107" s="6"/>
      <c r="AH107" s="7"/>
      <c r="AI107" s="33"/>
    </row>
    <row r="108" spans="2:35" ht="19.149999999999999" customHeight="1">
      <c r="B108" s="32"/>
      <c r="C108" s="8"/>
      <c r="D108" s="398" t="s">
        <v>88</v>
      </c>
      <c r="E108" s="398"/>
      <c r="F108" s="398"/>
      <c r="G108" s="403">
        <v>13</v>
      </c>
      <c r="H108" s="404"/>
      <c r="I108" s="405"/>
      <c r="J108" s="392" t="s">
        <v>120</v>
      </c>
      <c r="K108" s="393"/>
      <c r="L108" s="394"/>
      <c r="M108" s="395" t="str">
        <f>IF(ISNA(VLOOKUP(G108,リスト!$J$7:$W$54,2,FALSE)),"",VLOOKUP(G108,リスト!$J$7:$W$54,2,FALSE))</f>
        <v/>
      </c>
      <c r="N108" s="396"/>
      <c r="O108" s="396"/>
      <c r="P108" s="397"/>
      <c r="Q108" s="9"/>
      <c r="R108" s="64"/>
      <c r="S108" s="65"/>
      <c r="T108" s="66"/>
      <c r="U108" s="398" t="s">
        <v>88</v>
      </c>
      <c r="V108" s="398"/>
      <c r="W108" s="398"/>
      <c r="X108" s="403">
        <v>14</v>
      </c>
      <c r="Y108" s="404"/>
      <c r="Z108" s="405"/>
      <c r="AA108" s="392" t="s">
        <v>120</v>
      </c>
      <c r="AB108" s="393"/>
      <c r="AC108" s="394"/>
      <c r="AD108" s="395" t="str">
        <f>IF(ISNA(VLOOKUP(X108,リスト!$J$7:$W$54,2,FALSE)),"",VLOOKUP(X108,リスト!$J$7:$W$54,2,FALSE))</f>
        <v/>
      </c>
      <c r="AE108" s="396"/>
      <c r="AF108" s="396"/>
      <c r="AG108" s="397"/>
      <c r="AH108" s="9"/>
      <c r="AI108" s="33"/>
    </row>
    <row r="109" spans="2:35" ht="19.149999999999999" customHeight="1">
      <c r="B109" s="32"/>
      <c r="C109" s="8"/>
      <c r="D109" s="398" t="s">
        <v>48</v>
      </c>
      <c r="E109" s="398"/>
      <c r="F109" s="398"/>
      <c r="G109" s="399">
        <f>IF(ISNA(VLOOKUP(G108,リスト!$J$7:$W$54,7,FALSE)),"",VLOOKUP(G108,リスト!$J$7:$W$54,7,FALSE))</f>
        <v>0</v>
      </c>
      <c r="H109" s="400"/>
      <c r="I109" s="400"/>
      <c r="J109" s="400"/>
      <c r="K109" s="400"/>
      <c r="L109" s="400"/>
      <c r="M109" s="400"/>
      <c r="N109" s="400"/>
      <c r="O109" s="400"/>
      <c r="P109" s="401"/>
      <c r="Q109" s="63"/>
      <c r="R109" s="64"/>
      <c r="S109" s="65"/>
      <c r="T109" s="66"/>
      <c r="U109" s="398" t="s">
        <v>48</v>
      </c>
      <c r="V109" s="398"/>
      <c r="W109" s="398"/>
      <c r="X109" s="399">
        <f>IF(ISNA(VLOOKUP(X108,リスト!$J$7:$W$54,7,FALSE)),"",VLOOKUP(X108,リスト!$J$7:$W$54,7,FALSE))</f>
        <v>0</v>
      </c>
      <c r="Y109" s="400"/>
      <c r="Z109" s="400"/>
      <c r="AA109" s="400"/>
      <c r="AB109" s="400"/>
      <c r="AC109" s="400"/>
      <c r="AD109" s="400"/>
      <c r="AE109" s="400"/>
      <c r="AF109" s="400"/>
      <c r="AG109" s="401"/>
      <c r="AH109" s="63"/>
      <c r="AI109" s="33"/>
    </row>
    <row r="110" spans="2:35" ht="19.149999999999999" customHeight="1">
      <c r="B110" s="32"/>
      <c r="C110" s="8"/>
      <c r="D110" s="398" t="s">
        <v>49</v>
      </c>
      <c r="E110" s="398"/>
      <c r="F110" s="398"/>
      <c r="G110" s="391">
        <f>IF(ISNA(VLOOKUP(G108,リスト!$J$7:$W$54,10,FALSE)),"",VLOOKUP(G108,リスト!$J$7:$W$54,10,FALSE))</f>
        <v>0</v>
      </c>
      <c r="H110" s="391"/>
      <c r="I110" s="391"/>
      <c r="J110" s="391"/>
      <c r="K110" s="391"/>
      <c r="L110" s="390" t="s">
        <v>31</v>
      </c>
      <c r="M110" s="390"/>
      <c r="N110" s="391">
        <f>IF(ISNA(VLOOKUP(G108,リスト!$J$7:$W$54,5,FALSE)),"",VLOOKUP(G108,リスト!$J$7:$W$54,5,FALSE))</f>
        <v>0</v>
      </c>
      <c r="O110" s="391"/>
      <c r="P110" s="391"/>
      <c r="Q110" s="80" t="str">
        <f>IF(N110="","",IF(N110="女",2,""))</f>
        <v/>
      </c>
      <c r="R110" s="64"/>
      <c r="S110" s="65"/>
      <c r="T110" s="66"/>
      <c r="U110" s="398" t="s">
        <v>49</v>
      </c>
      <c r="V110" s="398"/>
      <c r="W110" s="398"/>
      <c r="X110" s="391">
        <f>IF(ISNA(VLOOKUP(X108,リスト!$J$7:$W$54,10,FALSE)),"",VLOOKUP(X108,リスト!$J$7:$W$54,10,FALSE))</f>
        <v>0</v>
      </c>
      <c r="Y110" s="391"/>
      <c r="Z110" s="391"/>
      <c r="AA110" s="391"/>
      <c r="AB110" s="391"/>
      <c r="AC110" s="390" t="s">
        <v>31</v>
      </c>
      <c r="AD110" s="390"/>
      <c r="AE110" s="391">
        <f>IF(ISNA(VLOOKUP(X108,リスト!$J$7:$W$54,5,FALSE)),"",VLOOKUP(X108,リスト!$J$7:$W$54,5,FALSE))</f>
        <v>0</v>
      </c>
      <c r="AF110" s="391"/>
      <c r="AG110" s="391"/>
      <c r="AH110" s="80" t="str">
        <f>IF(AE110="","",IF(AE110="女",2,""))</f>
        <v/>
      </c>
      <c r="AI110" s="33"/>
    </row>
    <row r="111" spans="2:35" ht="19.149999999999999" customHeight="1">
      <c r="B111" s="32"/>
      <c r="C111" s="8"/>
      <c r="D111" s="406" t="s">
        <v>53</v>
      </c>
      <c r="E111" s="406"/>
      <c r="F111" s="406"/>
      <c r="G111" s="402" t="str">
        <f>IF(ISNA(VLOOKUP(G108,リスト!$J$7:$W$54,4,FALSE)),"",VLOOKUP(G108,リスト!$J$7:$W$54,4,FALSE))</f>
        <v xml:space="preserve">  </v>
      </c>
      <c r="H111" s="402"/>
      <c r="I111" s="402"/>
      <c r="J111" s="402"/>
      <c r="K111" s="402"/>
      <c r="L111" s="402"/>
      <c r="M111" s="402"/>
      <c r="N111" s="402"/>
      <c r="O111" s="402"/>
      <c r="P111" s="402"/>
      <c r="Q111" s="63"/>
      <c r="R111" s="64"/>
      <c r="S111" s="65"/>
      <c r="T111" s="66"/>
      <c r="U111" s="406" t="s">
        <v>53</v>
      </c>
      <c r="V111" s="406"/>
      <c r="W111" s="406"/>
      <c r="X111" s="402" t="str">
        <f>IF(ISNA(VLOOKUP(X108,リスト!$J$7:$W$54,4,FALSE)),"",VLOOKUP(X108,リスト!$J$7:$W$54,4,FALSE))</f>
        <v xml:space="preserve">  </v>
      </c>
      <c r="Y111" s="402"/>
      <c r="Z111" s="402"/>
      <c r="AA111" s="402"/>
      <c r="AB111" s="402"/>
      <c r="AC111" s="402"/>
      <c r="AD111" s="402"/>
      <c r="AE111" s="402"/>
      <c r="AF111" s="402"/>
      <c r="AG111" s="402"/>
      <c r="AH111" s="63"/>
      <c r="AI111" s="33"/>
    </row>
    <row r="112" spans="2:35" ht="19.149999999999999" customHeight="1">
      <c r="B112" s="32"/>
      <c r="C112" s="8"/>
      <c r="D112" s="410" t="s">
        <v>51</v>
      </c>
      <c r="E112" s="410"/>
      <c r="F112" s="410"/>
      <c r="G112" s="408" t="str">
        <f>IF(ISNA(VLOOKUP(G108,リスト!$J$7:$W$54,3,FALSE)),"",VLOOKUP(G108,リスト!$J$7:$W$54,3,FALSE))</f>
        <v>0  0</v>
      </c>
      <c r="H112" s="408"/>
      <c r="I112" s="408"/>
      <c r="J112" s="408"/>
      <c r="K112" s="408"/>
      <c r="L112" s="408"/>
      <c r="M112" s="408"/>
      <c r="N112" s="408"/>
      <c r="O112" s="408"/>
      <c r="P112" s="408"/>
      <c r="Q112" s="63"/>
      <c r="R112" s="64"/>
      <c r="S112" s="65"/>
      <c r="T112" s="66"/>
      <c r="U112" s="410" t="s">
        <v>51</v>
      </c>
      <c r="V112" s="410"/>
      <c r="W112" s="410"/>
      <c r="X112" s="408" t="str">
        <f>IF(ISNA(VLOOKUP(X108,リスト!$J$7:$W$54,3,FALSE)),"",VLOOKUP(X108,リスト!$J$7:$W$54,3,FALSE))</f>
        <v>0  0</v>
      </c>
      <c r="Y112" s="408"/>
      <c r="Z112" s="408"/>
      <c r="AA112" s="408"/>
      <c r="AB112" s="408"/>
      <c r="AC112" s="408"/>
      <c r="AD112" s="408"/>
      <c r="AE112" s="408"/>
      <c r="AF112" s="408"/>
      <c r="AG112" s="408"/>
      <c r="AH112" s="63"/>
      <c r="AI112" s="33"/>
    </row>
    <row r="113" spans="2:35" ht="19.149999999999999" customHeight="1">
      <c r="B113" s="32"/>
      <c r="C113" s="8"/>
      <c r="D113" s="398" t="s">
        <v>52</v>
      </c>
      <c r="E113" s="398"/>
      <c r="F113" s="398"/>
      <c r="G113" s="409"/>
      <c r="H113" s="409"/>
      <c r="I113" s="409"/>
      <c r="J113" s="409"/>
      <c r="K113" s="409"/>
      <c r="L113" s="409"/>
      <c r="M113" s="409"/>
      <c r="N113" s="409"/>
      <c r="O113" s="409"/>
      <c r="P113" s="409"/>
      <c r="Q113" s="63"/>
      <c r="R113" s="64"/>
      <c r="S113" s="65"/>
      <c r="T113" s="66"/>
      <c r="U113" s="398" t="s">
        <v>52</v>
      </c>
      <c r="V113" s="398"/>
      <c r="W113" s="398"/>
      <c r="X113" s="409"/>
      <c r="Y113" s="409"/>
      <c r="Z113" s="409"/>
      <c r="AA113" s="409"/>
      <c r="AB113" s="409"/>
      <c r="AC113" s="409"/>
      <c r="AD113" s="409"/>
      <c r="AE113" s="409"/>
      <c r="AF113" s="409"/>
      <c r="AG113" s="409"/>
      <c r="AH113" s="63"/>
      <c r="AI113" s="33"/>
    </row>
    <row r="114" spans="2:35" ht="19.149999999999999" customHeight="1">
      <c r="B114" s="32"/>
      <c r="C114" s="8"/>
      <c r="D114" s="398" t="s">
        <v>94</v>
      </c>
      <c r="E114" s="398"/>
      <c r="F114" s="398"/>
      <c r="G114" s="407" t="str">
        <f>IF(ISNA(VLOOKUP(G108,リスト!$J$7:$W$54,12,FALSE)),"",VLOOKUP(G108,リスト!$J$7:$W$54,12,FALSE))</f>
        <v/>
      </c>
      <c r="H114" s="407"/>
      <c r="I114" s="407"/>
      <c r="J114" s="407"/>
      <c r="K114" s="407"/>
      <c r="L114" s="407"/>
      <c r="M114" s="407"/>
      <c r="N114" s="407"/>
      <c r="O114" s="407"/>
      <c r="P114" s="407"/>
      <c r="Q114" s="63"/>
      <c r="R114" s="64"/>
      <c r="S114" s="65"/>
      <c r="T114" s="66"/>
      <c r="U114" s="398" t="s">
        <v>94</v>
      </c>
      <c r="V114" s="398"/>
      <c r="W114" s="398"/>
      <c r="X114" s="407" t="str">
        <f>IF(ISNA(VLOOKUP(X108,リスト!$J$7:$W$54,12,FALSE)),"",VLOOKUP(X108,リスト!$J$7:$W$54,12,FALSE))</f>
        <v/>
      </c>
      <c r="Y114" s="407"/>
      <c r="Z114" s="407"/>
      <c r="AA114" s="407"/>
      <c r="AB114" s="407"/>
      <c r="AC114" s="407"/>
      <c r="AD114" s="407"/>
      <c r="AE114" s="407"/>
      <c r="AF114" s="407"/>
      <c r="AG114" s="407"/>
      <c r="AH114" s="63"/>
      <c r="AI114" s="33"/>
    </row>
    <row r="115" spans="2:35" ht="19.149999999999999" customHeight="1">
      <c r="B115" s="32"/>
      <c r="C115" s="8"/>
      <c r="D115" s="398" t="s">
        <v>50</v>
      </c>
      <c r="E115" s="398"/>
      <c r="F115" s="398"/>
      <c r="G115" s="407" t="str">
        <f>IF(ISNA(VLOOKUP(G108,リスト!$J$7:$W$54,13,FALSE)),"",VLOOKUP(G108,リスト!$J$7:$W$54,13,FALSE))</f>
        <v/>
      </c>
      <c r="H115" s="407"/>
      <c r="I115" s="407"/>
      <c r="J115" s="407"/>
      <c r="K115" s="407"/>
      <c r="L115" s="407"/>
      <c r="M115" s="407"/>
      <c r="N115" s="407"/>
      <c r="O115" s="407"/>
      <c r="P115" s="407"/>
      <c r="Q115" s="63"/>
      <c r="R115" s="64"/>
      <c r="S115" s="65"/>
      <c r="T115" s="66"/>
      <c r="U115" s="398" t="s">
        <v>50</v>
      </c>
      <c r="V115" s="398"/>
      <c r="W115" s="398"/>
      <c r="X115" s="407" t="str">
        <f>IF(ISNA(VLOOKUP(X108,リスト!$J$7:$W$54,13,FALSE)),"",VLOOKUP(X108,リスト!$J$7:$W$54,13,FALSE))</f>
        <v/>
      </c>
      <c r="Y115" s="407"/>
      <c r="Z115" s="407"/>
      <c r="AA115" s="407"/>
      <c r="AB115" s="407"/>
      <c r="AC115" s="407"/>
      <c r="AD115" s="407"/>
      <c r="AE115" s="407"/>
      <c r="AF115" s="407"/>
      <c r="AG115" s="407"/>
      <c r="AH115" s="63"/>
      <c r="AI115" s="33"/>
    </row>
    <row r="116" spans="2:35" ht="19.149999999999999" customHeight="1">
      <c r="B116" s="32"/>
      <c r="C116" s="10"/>
      <c r="D116" s="13" t="s">
        <v>54</v>
      </c>
      <c r="E116" s="11"/>
      <c r="F116" s="11"/>
      <c r="G116" s="11"/>
      <c r="H116" s="11"/>
      <c r="I116" s="11"/>
      <c r="J116" s="11"/>
      <c r="K116" s="11"/>
      <c r="L116" s="11"/>
      <c r="M116" s="11"/>
      <c r="N116" s="11"/>
      <c r="O116" s="11"/>
      <c r="P116" s="11"/>
      <c r="Q116" s="12"/>
      <c r="R116" s="33"/>
      <c r="S116" s="32"/>
      <c r="T116" s="10"/>
      <c r="U116" s="13" t="s">
        <v>54</v>
      </c>
      <c r="V116" s="11"/>
      <c r="W116" s="11"/>
      <c r="X116" s="11"/>
      <c r="Y116" s="11"/>
      <c r="Z116" s="11"/>
      <c r="AA116" s="11"/>
      <c r="AB116" s="11"/>
      <c r="AC116" s="11"/>
      <c r="AD116" s="11"/>
      <c r="AE116" s="11"/>
      <c r="AF116" s="11"/>
      <c r="AG116" s="11"/>
      <c r="AH116" s="12"/>
      <c r="AI116" s="33"/>
    </row>
    <row r="117" spans="2:35" ht="19.149999999999999" customHeight="1">
      <c r="B117" s="34"/>
      <c r="C117" s="35"/>
      <c r="D117" s="35"/>
      <c r="E117" s="35"/>
      <c r="F117" s="35"/>
      <c r="G117" s="35"/>
      <c r="H117" s="35"/>
      <c r="I117" s="35"/>
      <c r="J117" s="35"/>
      <c r="K117" s="35"/>
      <c r="L117" s="35"/>
      <c r="M117" s="35"/>
      <c r="N117" s="35"/>
      <c r="O117" s="35"/>
      <c r="P117" s="35"/>
      <c r="Q117" s="35"/>
      <c r="R117" s="36"/>
      <c r="S117" s="34"/>
      <c r="T117" s="35"/>
      <c r="U117" s="35"/>
      <c r="V117" s="35"/>
      <c r="W117" s="35"/>
      <c r="X117" s="35"/>
      <c r="Y117" s="35"/>
      <c r="Z117" s="35"/>
      <c r="AA117" s="35"/>
      <c r="AB117" s="35"/>
      <c r="AC117" s="35"/>
      <c r="AD117" s="35"/>
      <c r="AE117" s="35"/>
      <c r="AF117" s="35"/>
      <c r="AG117" s="35"/>
      <c r="AH117" s="35"/>
      <c r="AI117" s="36"/>
    </row>
    <row r="118" spans="2:35" ht="19.149999999999999" customHeight="1">
      <c r="B118" s="29"/>
      <c r="C118" s="30"/>
      <c r="D118" s="30"/>
      <c r="E118" s="30"/>
      <c r="F118" s="30"/>
      <c r="G118" s="30"/>
      <c r="H118" s="30"/>
      <c r="I118" s="30"/>
      <c r="J118" s="30"/>
      <c r="K118" s="30"/>
      <c r="L118" s="30"/>
      <c r="M118" s="30"/>
      <c r="N118" s="30"/>
      <c r="O118" s="30"/>
      <c r="P118" s="30"/>
      <c r="Q118" s="30"/>
      <c r="R118" s="31"/>
      <c r="S118" s="29"/>
      <c r="T118" s="30"/>
      <c r="U118" s="30"/>
      <c r="V118" s="30"/>
      <c r="W118" s="30"/>
      <c r="X118" s="30"/>
      <c r="Y118" s="30"/>
      <c r="Z118" s="30"/>
      <c r="AA118" s="30"/>
      <c r="AB118" s="30"/>
      <c r="AC118" s="30"/>
      <c r="AD118" s="30"/>
      <c r="AE118" s="30"/>
      <c r="AF118" s="30"/>
      <c r="AG118" s="30"/>
      <c r="AH118" s="30"/>
      <c r="AI118" s="31"/>
    </row>
    <row r="119" spans="2:35" ht="19.149999999999999" customHeight="1">
      <c r="B119" s="32"/>
      <c r="C119" s="5"/>
      <c r="D119" s="6"/>
      <c r="E119" s="6"/>
      <c r="F119" s="6"/>
      <c r="G119" s="6"/>
      <c r="H119" s="6"/>
      <c r="I119" s="6"/>
      <c r="J119" s="6"/>
      <c r="K119" s="6"/>
      <c r="L119" s="6"/>
      <c r="M119" s="6"/>
      <c r="N119" s="6"/>
      <c r="O119" s="6"/>
      <c r="P119" s="6"/>
      <c r="Q119" s="7"/>
      <c r="R119" s="33"/>
      <c r="S119" s="32"/>
      <c r="T119" s="5"/>
      <c r="U119" s="6"/>
      <c r="V119" s="6"/>
      <c r="W119" s="6"/>
      <c r="X119" s="6"/>
      <c r="Y119" s="6"/>
      <c r="Z119" s="6"/>
      <c r="AA119" s="6"/>
      <c r="AB119" s="6"/>
      <c r="AC119" s="6"/>
      <c r="AD119" s="6"/>
      <c r="AE119" s="6"/>
      <c r="AF119" s="6"/>
      <c r="AG119" s="6"/>
      <c r="AH119" s="7"/>
      <c r="AI119" s="33"/>
    </row>
    <row r="120" spans="2:35" ht="19.149999999999999" customHeight="1">
      <c r="B120" s="32"/>
      <c r="C120" s="8"/>
      <c r="D120" s="398" t="s">
        <v>88</v>
      </c>
      <c r="E120" s="398"/>
      <c r="F120" s="398"/>
      <c r="G120" s="403">
        <v>15</v>
      </c>
      <c r="H120" s="404"/>
      <c r="I120" s="405"/>
      <c r="J120" s="392" t="s">
        <v>120</v>
      </c>
      <c r="K120" s="393"/>
      <c r="L120" s="394"/>
      <c r="M120" s="395" t="str">
        <f>IF(ISNA(VLOOKUP(G120,リスト!$J$7:$W$54,2,FALSE)),"",VLOOKUP(G120,リスト!$J$7:$W$54,2,FALSE))</f>
        <v/>
      </c>
      <c r="N120" s="396"/>
      <c r="O120" s="396"/>
      <c r="P120" s="397"/>
      <c r="Q120" s="9"/>
      <c r="R120" s="64"/>
      <c r="S120" s="65"/>
      <c r="T120" s="66"/>
      <c r="U120" s="398" t="s">
        <v>88</v>
      </c>
      <c r="V120" s="398"/>
      <c r="W120" s="398"/>
      <c r="X120" s="403">
        <v>16</v>
      </c>
      <c r="Y120" s="404"/>
      <c r="Z120" s="405"/>
      <c r="AA120" s="392" t="s">
        <v>120</v>
      </c>
      <c r="AB120" s="393"/>
      <c r="AC120" s="394"/>
      <c r="AD120" s="395" t="str">
        <f>IF(ISNA(VLOOKUP(X120,リスト!$J$7:$W$54,2,FALSE)),"",VLOOKUP(X120,リスト!$J$7:$W$54,2,FALSE))</f>
        <v/>
      </c>
      <c r="AE120" s="396"/>
      <c r="AF120" s="396"/>
      <c r="AG120" s="397"/>
      <c r="AH120" s="9"/>
      <c r="AI120" s="33"/>
    </row>
    <row r="121" spans="2:35" ht="19.149999999999999" customHeight="1">
      <c r="B121" s="32"/>
      <c r="C121" s="8"/>
      <c r="D121" s="398" t="s">
        <v>48</v>
      </c>
      <c r="E121" s="398"/>
      <c r="F121" s="398"/>
      <c r="G121" s="399">
        <f>IF(ISNA(VLOOKUP(G120,リスト!$J$7:$W$54,7,FALSE)),"",VLOOKUP(G120,リスト!$J$7:$W$54,7,FALSE))</f>
        <v>0</v>
      </c>
      <c r="H121" s="400"/>
      <c r="I121" s="400"/>
      <c r="J121" s="400"/>
      <c r="K121" s="400"/>
      <c r="L121" s="400"/>
      <c r="M121" s="400"/>
      <c r="N121" s="400"/>
      <c r="O121" s="400"/>
      <c r="P121" s="401"/>
      <c r="Q121" s="63"/>
      <c r="R121" s="64"/>
      <c r="S121" s="65"/>
      <c r="T121" s="66"/>
      <c r="U121" s="398" t="s">
        <v>48</v>
      </c>
      <c r="V121" s="398"/>
      <c r="W121" s="398"/>
      <c r="X121" s="399">
        <f>IF(ISNA(VLOOKUP(X120,リスト!$J$7:$W$54,7,FALSE)),"",VLOOKUP(X120,リスト!$J$7:$W$54,7,FALSE))</f>
        <v>0</v>
      </c>
      <c r="Y121" s="400"/>
      <c r="Z121" s="400"/>
      <c r="AA121" s="400"/>
      <c r="AB121" s="400"/>
      <c r="AC121" s="400"/>
      <c r="AD121" s="400"/>
      <c r="AE121" s="400"/>
      <c r="AF121" s="400"/>
      <c r="AG121" s="401"/>
      <c r="AH121" s="63"/>
      <c r="AI121" s="33"/>
    </row>
    <row r="122" spans="2:35" ht="19.149999999999999" customHeight="1">
      <c r="B122" s="32"/>
      <c r="C122" s="8"/>
      <c r="D122" s="398" t="s">
        <v>49</v>
      </c>
      <c r="E122" s="398"/>
      <c r="F122" s="398"/>
      <c r="G122" s="391">
        <f>IF(ISNA(VLOOKUP(G120,リスト!$J$7:$W$54,10,FALSE)),"",VLOOKUP(G120,リスト!$J$7:$W$54,10,FALSE))</f>
        <v>0</v>
      </c>
      <c r="H122" s="391"/>
      <c r="I122" s="391"/>
      <c r="J122" s="391"/>
      <c r="K122" s="391"/>
      <c r="L122" s="390" t="s">
        <v>31</v>
      </c>
      <c r="M122" s="390"/>
      <c r="N122" s="391">
        <f>IF(ISNA(VLOOKUP(G120,リスト!$J$7:$W$54,5,FALSE)),"",VLOOKUP(G120,リスト!$J$7:$W$54,5,FALSE))</f>
        <v>0</v>
      </c>
      <c r="O122" s="391"/>
      <c r="P122" s="391"/>
      <c r="Q122" s="80" t="str">
        <f>IF(N122="","",IF(N122="女",2,""))</f>
        <v/>
      </c>
      <c r="R122" s="64"/>
      <c r="S122" s="65"/>
      <c r="T122" s="66"/>
      <c r="U122" s="398" t="s">
        <v>49</v>
      </c>
      <c r="V122" s="398"/>
      <c r="W122" s="398"/>
      <c r="X122" s="391">
        <f>IF(ISNA(VLOOKUP(X120,リスト!$J$7:$W$54,10,FALSE)),"",VLOOKUP(X120,リスト!$J$7:$W$54,10,FALSE))</f>
        <v>0</v>
      </c>
      <c r="Y122" s="391"/>
      <c r="Z122" s="391"/>
      <c r="AA122" s="391"/>
      <c r="AB122" s="391"/>
      <c r="AC122" s="390" t="s">
        <v>31</v>
      </c>
      <c r="AD122" s="390"/>
      <c r="AE122" s="391">
        <f>IF(ISNA(VLOOKUP(X120,リスト!$J$7:$W$54,5,FALSE)),"",VLOOKUP(X120,リスト!$J$7:$W$54,5,FALSE))</f>
        <v>0</v>
      </c>
      <c r="AF122" s="391"/>
      <c r="AG122" s="391"/>
      <c r="AH122" s="80" t="str">
        <f>IF(AE122="","",IF(AE122="女",2,""))</f>
        <v/>
      </c>
      <c r="AI122" s="33"/>
    </row>
    <row r="123" spans="2:35" ht="19.149999999999999" customHeight="1">
      <c r="B123" s="32"/>
      <c r="C123" s="8"/>
      <c r="D123" s="406" t="s">
        <v>53</v>
      </c>
      <c r="E123" s="406"/>
      <c r="F123" s="406"/>
      <c r="G123" s="402" t="str">
        <f>IF(ISNA(VLOOKUP(G120,リスト!$J$7:$W$54,4,FALSE)),"",VLOOKUP(G120,リスト!$J$7:$W$54,4,FALSE))</f>
        <v xml:space="preserve">  </v>
      </c>
      <c r="H123" s="402"/>
      <c r="I123" s="402"/>
      <c r="J123" s="402"/>
      <c r="K123" s="402"/>
      <c r="L123" s="402"/>
      <c r="M123" s="402"/>
      <c r="N123" s="402"/>
      <c r="O123" s="402"/>
      <c r="P123" s="402"/>
      <c r="Q123" s="63"/>
      <c r="R123" s="64"/>
      <c r="S123" s="65"/>
      <c r="T123" s="66"/>
      <c r="U123" s="406" t="s">
        <v>53</v>
      </c>
      <c r="V123" s="406"/>
      <c r="W123" s="406"/>
      <c r="X123" s="402" t="str">
        <f>IF(ISNA(VLOOKUP(X120,リスト!$J$7:$W$54,4,FALSE)),"",VLOOKUP(X120,リスト!$J$7:$W$54,4,FALSE))</f>
        <v xml:space="preserve">  </v>
      </c>
      <c r="Y123" s="402"/>
      <c r="Z123" s="402"/>
      <c r="AA123" s="402"/>
      <c r="AB123" s="402"/>
      <c r="AC123" s="402"/>
      <c r="AD123" s="402"/>
      <c r="AE123" s="402"/>
      <c r="AF123" s="402"/>
      <c r="AG123" s="402"/>
      <c r="AH123" s="63"/>
      <c r="AI123" s="33"/>
    </row>
    <row r="124" spans="2:35" ht="19.149999999999999" customHeight="1">
      <c r="B124" s="32"/>
      <c r="C124" s="8"/>
      <c r="D124" s="410" t="s">
        <v>51</v>
      </c>
      <c r="E124" s="410"/>
      <c r="F124" s="410"/>
      <c r="G124" s="408" t="str">
        <f>IF(ISNA(VLOOKUP(G120,リスト!$J$7:$W$54,3,FALSE)),"",VLOOKUP(G120,リスト!$J$7:$W$54,3,FALSE))</f>
        <v>0  0</v>
      </c>
      <c r="H124" s="408"/>
      <c r="I124" s="408"/>
      <c r="J124" s="408"/>
      <c r="K124" s="408"/>
      <c r="L124" s="408"/>
      <c r="M124" s="408"/>
      <c r="N124" s="408"/>
      <c r="O124" s="408"/>
      <c r="P124" s="408"/>
      <c r="Q124" s="63"/>
      <c r="R124" s="64"/>
      <c r="S124" s="65"/>
      <c r="T124" s="66"/>
      <c r="U124" s="410" t="s">
        <v>51</v>
      </c>
      <c r="V124" s="410"/>
      <c r="W124" s="410"/>
      <c r="X124" s="408" t="str">
        <f>IF(ISNA(VLOOKUP(X120,リスト!$J$7:$W$54,3,FALSE)),"",VLOOKUP(X120,リスト!$J$7:$W$54,3,FALSE))</f>
        <v>0  0</v>
      </c>
      <c r="Y124" s="408"/>
      <c r="Z124" s="408"/>
      <c r="AA124" s="408"/>
      <c r="AB124" s="408"/>
      <c r="AC124" s="408"/>
      <c r="AD124" s="408"/>
      <c r="AE124" s="408"/>
      <c r="AF124" s="408"/>
      <c r="AG124" s="408"/>
      <c r="AH124" s="63"/>
      <c r="AI124" s="33"/>
    </row>
    <row r="125" spans="2:35" ht="19.149999999999999" customHeight="1">
      <c r="B125" s="32"/>
      <c r="C125" s="8"/>
      <c r="D125" s="398" t="s">
        <v>52</v>
      </c>
      <c r="E125" s="398"/>
      <c r="F125" s="398"/>
      <c r="G125" s="409"/>
      <c r="H125" s="409"/>
      <c r="I125" s="409"/>
      <c r="J125" s="409"/>
      <c r="K125" s="409"/>
      <c r="L125" s="409"/>
      <c r="M125" s="409"/>
      <c r="N125" s="409"/>
      <c r="O125" s="409"/>
      <c r="P125" s="409"/>
      <c r="Q125" s="63"/>
      <c r="R125" s="64"/>
      <c r="S125" s="65"/>
      <c r="T125" s="66"/>
      <c r="U125" s="398" t="s">
        <v>52</v>
      </c>
      <c r="V125" s="398"/>
      <c r="W125" s="398"/>
      <c r="X125" s="409"/>
      <c r="Y125" s="409"/>
      <c r="Z125" s="409"/>
      <c r="AA125" s="409"/>
      <c r="AB125" s="409"/>
      <c r="AC125" s="409"/>
      <c r="AD125" s="409"/>
      <c r="AE125" s="409"/>
      <c r="AF125" s="409"/>
      <c r="AG125" s="409"/>
      <c r="AH125" s="63"/>
      <c r="AI125" s="33"/>
    </row>
    <row r="126" spans="2:35" ht="19.149999999999999" customHeight="1">
      <c r="B126" s="32"/>
      <c r="C126" s="8"/>
      <c r="D126" s="398" t="s">
        <v>94</v>
      </c>
      <c r="E126" s="398"/>
      <c r="F126" s="398"/>
      <c r="G126" s="407" t="str">
        <f>IF(ISNA(VLOOKUP(G120,リスト!$J$7:$W$54,12,FALSE)),"",VLOOKUP(G120,リスト!$J$7:$W$54,12,FALSE))</f>
        <v/>
      </c>
      <c r="H126" s="407"/>
      <c r="I126" s="407"/>
      <c r="J126" s="407"/>
      <c r="K126" s="407"/>
      <c r="L126" s="407"/>
      <c r="M126" s="407"/>
      <c r="N126" s="407"/>
      <c r="O126" s="407"/>
      <c r="P126" s="407"/>
      <c r="Q126" s="63"/>
      <c r="R126" s="64"/>
      <c r="S126" s="65"/>
      <c r="T126" s="66"/>
      <c r="U126" s="398" t="s">
        <v>94</v>
      </c>
      <c r="V126" s="398"/>
      <c r="W126" s="398"/>
      <c r="X126" s="407" t="str">
        <f>IF(ISNA(VLOOKUP(X120,リスト!$J$7:$W$54,12,FALSE)),"",VLOOKUP(X120,リスト!$J$7:$W$54,12,FALSE))</f>
        <v/>
      </c>
      <c r="Y126" s="407"/>
      <c r="Z126" s="407"/>
      <c r="AA126" s="407"/>
      <c r="AB126" s="407"/>
      <c r="AC126" s="407"/>
      <c r="AD126" s="407"/>
      <c r="AE126" s="407"/>
      <c r="AF126" s="407"/>
      <c r="AG126" s="407"/>
      <c r="AH126" s="63"/>
      <c r="AI126" s="33"/>
    </row>
    <row r="127" spans="2:35" ht="19.149999999999999" customHeight="1">
      <c r="B127" s="32"/>
      <c r="C127" s="8"/>
      <c r="D127" s="398" t="s">
        <v>50</v>
      </c>
      <c r="E127" s="398"/>
      <c r="F127" s="398"/>
      <c r="G127" s="407" t="str">
        <f>IF(ISNA(VLOOKUP(G120,リスト!$J$7:$W$54,13,FALSE)),"",VLOOKUP(G120,リスト!$J$7:$W$54,13,FALSE))</f>
        <v/>
      </c>
      <c r="H127" s="407"/>
      <c r="I127" s="407"/>
      <c r="J127" s="407"/>
      <c r="K127" s="407"/>
      <c r="L127" s="407"/>
      <c r="M127" s="407"/>
      <c r="N127" s="407"/>
      <c r="O127" s="407"/>
      <c r="P127" s="407"/>
      <c r="Q127" s="63"/>
      <c r="R127" s="64"/>
      <c r="S127" s="65"/>
      <c r="T127" s="66"/>
      <c r="U127" s="398" t="s">
        <v>50</v>
      </c>
      <c r="V127" s="398"/>
      <c r="W127" s="398"/>
      <c r="X127" s="407" t="str">
        <f>IF(ISNA(VLOOKUP(X120,リスト!$J$7:$W$54,13,FALSE)),"",VLOOKUP(X120,リスト!$J$7:$W$54,13,FALSE))</f>
        <v/>
      </c>
      <c r="Y127" s="407"/>
      <c r="Z127" s="407"/>
      <c r="AA127" s="407"/>
      <c r="AB127" s="407"/>
      <c r="AC127" s="407"/>
      <c r="AD127" s="407"/>
      <c r="AE127" s="407"/>
      <c r="AF127" s="407"/>
      <c r="AG127" s="407"/>
      <c r="AH127" s="63"/>
      <c r="AI127" s="33"/>
    </row>
    <row r="128" spans="2:35" ht="19.149999999999999" customHeight="1">
      <c r="B128" s="32"/>
      <c r="C128" s="10"/>
      <c r="D128" s="13" t="s">
        <v>54</v>
      </c>
      <c r="E128" s="11"/>
      <c r="F128" s="11"/>
      <c r="G128" s="11"/>
      <c r="H128" s="11"/>
      <c r="I128" s="11"/>
      <c r="J128" s="11"/>
      <c r="K128" s="11"/>
      <c r="L128" s="11"/>
      <c r="M128" s="11"/>
      <c r="N128" s="11"/>
      <c r="O128" s="11"/>
      <c r="P128" s="11"/>
      <c r="Q128" s="12"/>
      <c r="R128" s="33"/>
      <c r="S128" s="32"/>
      <c r="T128" s="10"/>
      <c r="U128" s="13" t="s">
        <v>54</v>
      </c>
      <c r="V128" s="11"/>
      <c r="W128" s="11"/>
      <c r="X128" s="11"/>
      <c r="Y128" s="11"/>
      <c r="Z128" s="11"/>
      <c r="AA128" s="11"/>
      <c r="AB128" s="11"/>
      <c r="AC128" s="11"/>
      <c r="AD128" s="11"/>
      <c r="AE128" s="11"/>
      <c r="AF128" s="11"/>
      <c r="AG128" s="11"/>
      <c r="AH128" s="12"/>
      <c r="AI128" s="33"/>
    </row>
    <row r="129" spans="2:35" ht="19.149999999999999" customHeight="1">
      <c r="B129" s="34"/>
      <c r="C129" s="35"/>
      <c r="D129" s="35"/>
      <c r="E129" s="35"/>
      <c r="F129" s="35"/>
      <c r="G129" s="35"/>
      <c r="H129" s="35"/>
      <c r="I129" s="35"/>
      <c r="J129" s="35"/>
      <c r="K129" s="35"/>
      <c r="L129" s="35"/>
      <c r="M129" s="35"/>
      <c r="N129" s="35"/>
      <c r="O129" s="35"/>
      <c r="P129" s="35"/>
      <c r="Q129" s="35"/>
      <c r="R129" s="36"/>
      <c r="S129" s="34"/>
      <c r="T129" s="35"/>
      <c r="U129" s="35"/>
      <c r="V129" s="35"/>
      <c r="W129" s="35"/>
      <c r="X129" s="35"/>
      <c r="Y129" s="35"/>
      <c r="Z129" s="35"/>
      <c r="AA129" s="35"/>
      <c r="AB129" s="35"/>
      <c r="AC129" s="35"/>
      <c r="AD129" s="35"/>
      <c r="AE129" s="35"/>
      <c r="AF129" s="35"/>
      <c r="AG129" s="35"/>
      <c r="AH129" s="35"/>
      <c r="AI129" s="36"/>
    </row>
    <row r="130" spans="2:35" ht="19.149999999999999" customHeight="1">
      <c r="B130" s="29"/>
      <c r="C130" s="30"/>
      <c r="D130" s="30"/>
      <c r="E130" s="30"/>
      <c r="F130" s="30"/>
      <c r="G130" s="30"/>
      <c r="H130" s="30"/>
      <c r="I130" s="30"/>
      <c r="J130" s="30"/>
      <c r="K130" s="30"/>
      <c r="L130" s="30"/>
      <c r="M130" s="30"/>
      <c r="N130" s="30"/>
      <c r="O130" s="30"/>
      <c r="P130" s="30"/>
      <c r="Q130" s="30"/>
      <c r="R130" s="31"/>
      <c r="S130" s="29"/>
      <c r="T130" s="30"/>
      <c r="U130" s="30"/>
      <c r="V130" s="30"/>
      <c r="W130" s="30"/>
      <c r="X130" s="30"/>
      <c r="Y130" s="30"/>
      <c r="Z130" s="30"/>
      <c r="AA130" s="30"/>
      <c r="AB130" s="30"/>
      <c r="AC130" s="30"/>
      <c r="AD130" s="30"/>
      <c r="AE130" s="30"/>
      <c r="AF130" s="30"/>
      <c r="AG130" s="30"/>
      <c r="AH130" s="30"/>
      <c r="AI130" s="31"/>
    </row>
    <row r="131" spans="2:35" ht="19.149999999999999" customHeight="1">
      <c r="B131" s="32"/>
      <c r="C131" s="5"/>
      <c r="D131" s="6"/>
      <c r="E131" s="6"/>
      <c r="F131" s="6"/>
      <c r="G131" s="6"/>
      <c r="H131" s="6"/>
      <c r="I131" s="6"/>
      <c r="J131" s="6"/>
      <c r="K131" s="6"/>
      <c r="L131" s="6"/>
      <c r="M131" s="6"/>
      <c r="N131" s="6"/>
      <c r="O131" s="6"/>
      <c r="P131" s="6"/>
      <c r="Q131" s="7"/>
      <c r="R131" s="33"/>
      <c r="S131" s="32"/>
      <c r="T131" s="5"/>
      <c r="U131" s="6"/>
      <c r="V131" s="6"/>
      <c r="W131" s="6"/>
      <c r="X131" s="6"/>
      <c r="Y131" s="6"/>
      <c r="Z131" s="6"/>
      <c r="AA131" s="6"/>
      <c r="AB131" s="6"/>
      <c r="AC131" s="6"/>
      <c r="AD131" s="6"/>
      <c r="AE131" s="6"/>
      <c r="AF131" s="6"/>
      <c r="AG131" s="6"/>
      <c r="AH131" s="7"/>
      <c r="AI131" s="33"/>
    </row>
    <row r="132" spans="2:35" ht="19.149999999999999" customHeight="1">
      <c r="B132" s="32"/>
      <c r="C132" s="8"/>
      <c r="D132" s="398" t="s">
        <v>88</v>
      </c>
      <c r="E132" s="398"/>
      <c r="F132" s="398"/>
      <c r="G132" s="403">
        <v>17</v>
      </c>
      <c r="H132" s="404"/>
      <c r="I132" s="405"/>
      <c r="J132" s="392" t="s">
        <v>120</v>
      </c>
      <c r="K132" s="393"/>
      <c r="L132" s="394"/>
      <c r="M132" s="395" t="str">
        <f>IF(ISNA(VLOOKUP(G132,リスト!$J$7:$W$54,2,FALSE)),"",VLOOKUP(G132,リスト!$J$7:$W$54,2,FALSE))</f>
        <v/>
      </c>
      <c r="N132" s="396"/>
      <c r="O132" s="396"/>
      <c r="P132" s="397"/>
      <c r="Q132" s="9"/>
      <c r="R132" s="64"/>
      <c r="S132" s="65"/>
      <c r="T132" s="66"/>
      <c r="U132" s="398" t="s">
        <v>88</v>
      </c>
      <c r="V132" s="398"/>
      <c r="W132" s="398"/>
      <c r="X132" s="403">
        <v>18</v>
      </c>
      <c r="Y132" s="404"/>
      <c r="Z132" s="405"/>
      <c r="AA132" s="392" t="s">
        <v>120</v>
      </c>
      <c r="AB132" s="393"/>
      <c r="AC132" s="394"/>
      <c r="AD132" s="395" t="str">
        <f>IF(ISNA(VLOOKUP(X132,リスト!$J$7:$W$54,2,FALSE)),"",VLOOKUP(X132,リスト!$J$7:$W$54,2,FALSE))</f>
        <v/>
      </c>
      <c r="AE132" s="396"/>
      <c r="AF132" s="396"/>
      <c r="AG132" s="397"/>
      <c r="AH132" s="9"/>
      <c r="AI132" s="33"/>
    </row>
    <row r="133" spans="2:35" ht="19.149999999999999" customHeight="1">
      <c r="B133" s="32"/>
      <c r="C133" s="8"/>
      <c r="D133" s="398" t="s">
        <v>48</v>
      </c>
      <c r="E133" s="398"/>
      <c r="F133" s="398"/>
      <c r="G133" s="399">
        <f>IF(ISNA(VLOOKUP(G132,リスト!$J$7:$W$54,7,FALSE)),"",VLOOKUP(G132,リスト!$J$7:$W$54,7,FALSE))</f>
        <v>0</v>
      </c>
      <c r="H133" s="400"/>
      <c r="I133" s="400"/>
      <c r="J133" s="400"/>
      <c r="K133" s="400"/>
      <c r="L133" s="400"/>
      <c r="M133" s="400"/>
      <c r="N133" s="400"/>
      <c r="O133" s="400"/>
      <c r="P133" s="401"/>
      <c r="Q133" s="63"/>
      <c r="R133" s="64"/>
      <c r="S133" s="65"/>
      <c r="T133" s="66"/>
      <c r="U133" s="398" t="s">
        <v>48</v>
      </c>
      <c r="V133" s="398"/>
      <c r="W133" s="398"/>
      <c r="X133" s="399">
        <f>IF(ISNA(VLOOKUP(X132,リスト!$J$7:$W$54,7,FALSE)),"",VLOOKUP(X132,リスト!$J$7:$W$54,7,FALSE))</f>
        <v>0</v>
      </c>
      <c r="Y133" s="400"/>
      <c r="Z133" s="400"/>
      <c r="AA133" s="400"/>
      <c r="AB133" s="400"/>
      <c r="AC133" s="400"/>
      <c r="AD133" s="400"/>
      <c r="AE133" s="400"/>
      <c r="AF133" s="400"/>
      <c r="AG133" s="401"/>
      <c r="AH133" s="63"/>
      <c r="AI133" s="33"/>
    </row>
    <row r="134" spans="2:35" ht="19.149999999999999" customHeight="1">
      <c r="B134" s="32"/>
      <c r="C134" s="8"/>
      <c r="D134" s="398" t="s">
        <v>49</v>
      </c>
      <c r="E134" s="398"/>
      <c r="F134" s="398"/>
      <c r="G134" s="391">
        <f>IF(ISNA(VLOOKUP(G132,リスト!$J$7:$W$54,10,FALSE)),"",VLOOKUP(G132,リスト!$J$7:$W$54,10,FALSE))</f>
        <v>0</v>
      </c>
      <c r="H134" s="391"/>
      <c r="I134" s="391"/>
      <c r="J134" s="391"/>
      <c r="K134" s="391"/>
      <c r="L134" s="390" t="s">
        <v>31</v>
      </c>
      <c r="M134" s="390"/>
      <c r="N134" s="391">
        <f>IF(ISNA(VLOOKUP(G132,リスト!$J$7:$W$54,5,FALSE)),"",VLOOKUP(G132,リスト!$J$7:$W$54,5,FALSE))</f>
        <v>0</v>
      </c>
      <c r="O134" s="391"/>
      <c r="P134" s="391"/>
      <c r="Q134" s="80" t="str">
        <f>IF(N134="","",IF(N134="女",2,""))</f>
        <v/>
      </c>
      <c r="R134" s="64"/>
      <c r="S134" s="65"/>
      <c r="T134" s="66"/>
      <c r="U134" s="398" t="s">
        <v>49</v>
      </c>
      <c r="V134" s="398"/>
      <c r="W134" s="398"/>
      <c r="X134" s="391">
        <f>IF(ISNA(VLOOKUP(X132,リスト!$J$7:$W$54,10,FALSE)),"",VLOOKUP(X132,リスト!$J$7:$W$54,10,FALSE))</f>
        <v>0</v>
      </c>
      <c r="Y134" s="391"/>
      <c r="Z134" s="391"/>
      <c r="AA134" s="391"/>
      <c r="AB134" s="391"/>
      <c r="AC134" s="390" t="s">
        <v>31</v>
      </c>
      <c r="AD134" s="390"/>
      <c r="AE134" s="391">
        <f>IF(ISNA(VLOOKUP(X132,リスト!$J$7:$W$54,5,FALSE)),"",VLOOKUP(X132,リスト!$J$7:$W$54,5,FALSE))</f>
        <v>0</v>
      </c>
      <c r="AF134" s="391"/>
      <c r="AG134" s="391"/>
      <c r="AH134" s="80" t="str">
        <f>IF(AE134="","",IF(AE134="女",2,""))</f>
        <v/>
      </c>
      <c r="AI134" s="33"/>
    </row>
    <row r="135" spans="2:35" ht="19.149999999999999" customHeight="1">
      <c r="B135" s="32"/>
      <c r="C135" s="8"/>
      <c r="D135" s="406" t="s">
        <v>53</v>
      </c>
      <c r="E135" s="406"/>
      <c r="F135" s="406"/>
      <c r="G135" s="402" t="str">
        <f>IF(ISNA(VLOOKUP(G132,リスト!$J$7:$W$54,4,FALSE)),"",VLOOKUP(G132,リスト!$J$7:$W$54,4,FALSE))</f>
        <v xml:space="preserve">  </v>
      </c>
      <c r="H135" s="402"/>
      <c r="I135" s="402"/>
      <c r="J135" s="402"/>
      <c r="K135" s="402"/>
      <c r="L135" s="402"/>
      <c r="M135" s="402"/>
      <c r="N135" s="402"/>
      <c r="O135" s="402"/>
      <c r="P135" s="402"/>
      <c r="Q135" s="63"/>
      <c r="R135" s="64"/>
      <c r="S135" s="65"/>
      <c r="T135" s="66"/>
      <c r="U135" s="406" t="s">
        <v>53</v>
      </c>
      <c r="V135" s="406"/>
      <c r="W135" s="406"/>
      <c r="X135" s="402" t="str">
        <f>IF(ISNA(VLOOKUP(X132,リスト!$J$7:$W$54,4,FALSE)),"",VLOOKUP(X132,リスト!$J$7:$W$54,4,FALSE))</f>
        <v xml:space="preserve">  </v>
      </c>
      <c r="Y135" s="402"/>
      <c r="Z135" s="402"/>
      <c r="AA135" s="402"/>
      <c r="AB135" s="402"/>
      <c r="AC135" s="402"/>
      <c r="AD135" s="402"/>
      <c r="AE135" s="402"/>
      <c r="AF135" s="402"/>
      <c r="AG135" s="402"/>
      <c r="AH135" s="63"/>
      <c r="AI135" s="33"/>
    </row>
    <row r="136" spans="2:35" ht="19.149999999999999" customHeight="1">
      <c r="B136" s="32"/>
      <c r="C136" s="8"/>
      <c r="D136" s="410" t="s">
        <v>51</v>
      </c>
      <c r="E136" s="410"/>
      <c r="F136" s="410"/>
      <c r="G136" s="408" t="str">
        <f>IF(ISNA(VLOOKUP(G132,リスト!$J$7:$W$54,3,FALSE)),"",VLOOKUP(G132,リスト!$J$7:$W$54,3,FALSE))</f>
        <v>0  0</v>
      </c>
      <c r="H136" s="408"/>
      <c r="I136" s="408"/>
      <c r="J136" s="408"/>
      <c r="K136" s="408"/>
      <c r="L136" s="408"/>
      <c r="M136" s="408"/>
      <c r="N136" s="408"/>
      <c r="O136" s="408"/>
      <c r="P136" s="408"/>
      <c r="Q136" s="63"/>
      <c r="R136" s="64"/>
      <c r="S136" s="65"/>
      <c r="T136" s="66"/>
      <c r="U136" s="410" t="s">
        <v>51</v>
      </c>
      <c r="V136" s="410"/>
      <c r="W136" s="410"/>
      <c r="X136" s="408" t="str">
        <f>IF(ISNA(VLOOKUP(X132,リスト!$J$7:$W$54,3,FALSE)),"",VLOOKUP(X132,リスト!$J$7:$W$54,3,FALSE))</f>
        <v>0  0</v>
      </c>
      <c r="Y136" s="408"/>
      <c r="Z136" s="408"/>
      <c r="AA136" s="408"/>
      <c r="AB136" s="408"/>
      <c r="AC136" s="408"/>
      <c r="AD136" s="408"/>
      <c r="AE136" s="408"/>
      <c r="AF136" s="408"/>
      <c r="AG136" s="408"/>
      <c r="AH136" s="63"/>
      <c r="AI136" s="33"/>
    </row>
    <row r="137" spans="2:35" ht="19.149999999999999" customHeight="1">
      <c r="B137" s="32"/>
      <c r="C137" s="8"/>
      <c r="D137" s="398" t="s">
        <v>52</v>
      </c>
      <c r="E137" s="398"/>
      <c r="F137" s="398"/>
      <c r="G137" s="409"/>
      <c r="H137" s="409"/>
      <c r="I137" s="409"/>
      <c r="J137" s="409"/>
      <c r="K137" s="409"/>
      <c r="L137" s="409"/>
      <c r="M137" s="409"/>
      <c r="N137" s="409"/>
      <c r="O137" s="409"/>
      <c r="P137" s="409"/>
      <c r="Q137" s="63"/>
      <c r="R137" s="64"/>
      <c r="S137" s="65"/>
      <c r="T137" s="66"/>
      <c r="U137" s="398" t="s">
        <v>52</v>
      </c>
      <c r="V137" s="398"/>
      <c r="W137" s="398"/>
      <c r="X137" s="409"/>
      <c r="Y137" s="409"/>
      <c r="Z137" s="409"/>
      <c r="AA137" s="409"/>
      <c r="AB137" s="409"/>
      <c r="AC137" s="409"/>
      <c r="AD137" s="409"/>
      <c r="AE137" s="409"/>
      <c r="AF137" s="409"/>
      <c r="AG137" s="409"/>
      <c r="AH137" s="63"/>
      <c r="AI137" s="33"/>
    </row>
    <row r="138" spans="2:35" ht="19.149999999999999" customHeight="1">
      <c r="B138" s="32"/>
      <c r="C138" s="8"/>
      <c r="D138" s="398" t="s">
        <v>94</v>
      </c>
      <c r="E138" s="398"/>
      <c r="F138" s="398"/>
      <c r="G138" s="407" t="str">
        <f>IF(ISNA(VLOOKUP(G132,リスト!$J$7:$W$54,12,FALSE)),"",VLOOKUP(G132,リスト!$J$7:$W$54,12,FALSE))</f>
        <v/>
      </c>
      <c r="H138" s="407"/>
      <c r="I138" s="407"/>
      <c r="J138" s="407"/>
      <c r="K138" s="407"/>
      <c r="L138" s="407"/>
      <c r="M138" s="407"/>
      <c r="N138" s="407"/>
      <c r="O138" s="407"/>
      <c r="P138" s="407"/>
      <c r="Q138" s="63"/>
      <c r="R138" s="64"/>
      <c r="S138" s="65"/>
      <c r="T138" s="66"/>
      <c r="U138" s="398" t="s">
        <v>94</v>
      </c>
      <c r="V138" s="398"/>
      <c r="W138" s="398"/>
      <c r="X138" s="407" t="str">
        <f>IF(ISNA(VLOOKUP(X132,リスト!$J$7:$W$54,12,FALSE)),"",VLOOKUP(X132,リスト!$J$7:$W$54,12,FALSE))</f>
        <v/>
      </c>
      <c r="Y138" s="407"/>
      <c r="Z138" s="407"/>
      <c r="AA138" s="407"/>
      <c r="AB138" s="407"/>
      <c r="AC138" s="407"/>
      <c r="AD138" s="407"/>
      <c r="AE138" s="407"/>
      <c r="AF138" s="407"/>
      <c r="AG138" s="407"/>
      <c r="AH138" s="63"/>
      <c r="AI138" s="33"/>
    </row>
    <row r="139" spans="2:35" ht="19.149999999999999" customHeight="1">
      <c r="B139" s="32"/>
      <c r="C139" s="8"/>
      <c r="D139" s="398" t="s">
        <v>50</v>
      </c>
      <c r="E139" s="398"/>
      <c r="F139" s="398"/>
      <c r="G139" s="407" t="str">
        <f>IF(ISNA(VLOOKUP(G132,リスト!$J$7:$W$54,13,FALSE)),"",VLOOKUP(G132,リスト!$J$7:$W$54,13,FALSE))</f>
        <v/>
      </c>
      <c r="H139" s="407"/>
      <c r="I139" s="407"/>
      <c r="J139" s="407"/>
      <c r="K139" s="407"/>
      <c r="L139" s="407"/>
      <c r="M139" s="407"/>
      <c r="N139" s="407"/>
      <c r="O139" s="407"/>
      <c r="P139" s="407"/>
      <c r="Q139" s="63"/>
      <c r="R139" s="64"/>
      <c r="S139" s="65"/>
      <c r="T139" s="66"/>
      <c r="U139" s="398" t="s">
        <v>50</v>
      </c>
      <c r="V139" s="398"/>
      <c r="W139" s="398"/>
      <c r="X139" s="407" t="str">
        <f>IF(ISNA(VLOOKUP(X132,リスト!$J$7:$W$54,13,FALSE)),"",VLOOKUP(X132,リスト!$J$7:$W$54,13,FALSE))</f>
        <v/>
      </c>
      <c r="Y139" s="407"/>
      <c r="Z139" s="407"/>
      <c r="AA139" s="407"/>
      <c r="AB139" s="407"/>
      <c r="AC139" s="407"/>
      <c r="AD139" s="407"/>
      <c r="AE139" s="407"/>
      <c r="AF139" s="407"/>
      <c r="AG139" s="407"/>
      <c r="AH139" s="63"/>
      <c r="AI139" s="33"/>
    </row>
    <row r="140" spans="2:35" ht="19.149999999999999" customHeight="1">
      <c r="B140" s="32"/>
      <c r="C140" s="10"/>
      <c r="D140" s="13" t="s">
        <v>54</v>
      </c>
      <c r="E140" s="11"/>
      <c r="F140" s="11"/>
      <c r="G140" s="11"/>
      <c r="H140" s="11"/>
      <c r="I140" s="11"/>
      <c r="J140" s="11"/>
      <c r="K140" s="11"/>
      <c r="L140" s="11"/>
      <c r="M140" s="11"/>
      <c r="N140" s="11"/>
      <c r="O140" s="11"/>
      <c r="P140" s="11"/>
      <c r="Q140" s="12"/>
      <c r="R140" s="33"/>
      <c r="S140" s="32"/>
      <c r="T140" s="10"/>
      <c r="U140" s="13" t="s">
        <v>54</v>
      </c>
      <c r="V140" s="11"/>
      <c r="W140" s="11"/>
      <c r="X140" s="11"/>
      <c r="Y140" s="11"/>
      <c r="Z140" s="11"/>
      <c r="AA140" s="11"/>
      <c r="AB140" s="11"/>
      <c r="AC140" s="11"/>
      <c r="AD140" s="11"/>
      <c r="AE140" s="11"/>
      <c r="AF140" s="11"/>
      <c r="AG140" s="11"/>
      <c r="AH140" s="12"/>
      <c r="AI140" s="33"/>
    </row>
    <row r="141" spans="2:35" ht="19.149999999999999" customHeight="1">
      <c r="B141" s="34"/>
      <c r="C141" s="35"/>
      <c r="D141" s="35"/>
      <c r="E141" s="35"/>
      <c r="F141" s="35"/>
      <c r="G141" s="35"/>
      <c r="H141" s="35"/>
      <c r="I141" s="35"/>
      <c r="J141" s="35"/>
      <c r="K141" s="35"/>
      <c r="L141" s="35"/>
      <c r="M141" s="35"/>
      <c r="N141" s="35"/>
      <c r="O141" s="35"/>
      <c r="P141" s="35"/>
      <c r="Q141" s="35"/>
      <c r="R141" s="36"/>
      <c r="S141" s="34"/>
      <c r="T141" s="35"/>
      <c r="U141" s="35"/>
      <c r="V141" s="35"/>
      <c r="W141" s="35"/>
      <c r="X141" s="35"/>
      <c r="Y141" s="35"/>
      <c r="Z141" s="35"/>
      <c r="AA141" s="35"/>
      <c r="AB141" s="35"/>
      <c r="AC141" s="35"/>
      <c r="AD141" s="35"/>
      <c r="AE141" s="35"/>
      <c r="AF141" s="35"/>
      <c r="AG141" s="35"/>
      <c r="AH141" s="35"/>
      <c r="AI141" s="36"/>
    </row>
    <row r="149" spans="2:35" ht="11.25" customHeight="1">
      <c r="B149" s="375" t="s">
        <v>70</v>
      </c>
      <c r="C149" s="375"/>
      <c r="D149" s="375"/>
      <c r="E149" s="375"/>
    </row>
    <row r="150" spans="2:35" ht="11.25" customHeight="1">
      <c r="B150" s="375"/>
      <c r="C150" s="375"/>
      <c r="D150" s="375"/>
      <c r="E150" s="375"/>
    </row>
    <row r="151" spans="2:35" ht="18.75">
      <c r="B151" s="375"/>
      <c r="C151" s="375"/>
      <c r="D151" s="375"/>
      <c r="E151" s="375"/>
      <c r="F151" s="18"/>
      <c r="G151" s="376" t="str">
        <f>IF($G$10="","",$G$10)</f>
        <v>第５０回広島県民スポーツ大会　陸上競技個人申込書</v>
      </c>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18"/>
      <c r="AF151" s="18"/>
      <c r="AG151" s="18"/>
      <c r="AH151" s="18"/>
      <c r="AI151" s="18"/>
    </row>
    <row r="153" spans="2:35" ht="19.149999999999999" customHeight="1">
      <c r="B153" s="29"/>
      <c r="C153" s="30"/>
      <c r="D153" s="30"/>
      <c r="E153" s="30"/>
      <c r="F153" s="30"/>
      <c r="G153" s="30"/>
      <c r="H153" s="30"/>
      <c r="I153" s="30"/>
      <c r="J153" s="30"/>
      <c r="K153" s="30"/>
      <c r="L153" s="30"/>
      <c r="M153" s="30"/>
      <c r="N153" s="30"/>
      <c r="O153" s="30"/>
      <c r="P153" s="30"/>
      <c r="Q153" s="30"/>
      <c r="R153" s="31"/>
      <c r="S153" s="29"/>
      <c r="T153" s="30"/>
      <c r="U153" s="30"/>
      <c r="V153" s="30"/>
      <c r="W153" s="30"/>
      <c r="X153" s="30"/>
      <c r="Y153" s="30"/>
      <c r="Z153" s="30"/>
      <c r="AA153" s="30"/>
      <c r="AB153" s="30"/>
      <c r="AC153" s="30"/>
      <c r="AD153" s="30"/>
      <c r="AE153" s="30"/>
      <c r="AF153" s="30"/>
      <c r="AG153" s="30"/>
      <c r="AH153" s="30"/>
      <c r="AI153" s="31"/>
    </row>
    <row r="154" spans="2:35" ht="19.149999999999999" customHeight="1">
      <c r="B154" s="32"/>
      <c r="C154" s="5"/>
      <c r="D154" s="6"/>
      <c r="E154" s="6"/>
      <c r="F154" s="6"/>
      <c r="G154" s="6"/>
      <c r="H154" s="6"/>
      <c r="I154" s="6"/>
      <c r="J154" s="6"/>
      <c r="K154" s="6"/>
      <c r="L154" s="6"/>
      <c r="M154" s="6"/>
      <c r="N154" s="6"/>
      <c r="O154" s="6"/>
      <c r="P154" s="6"/>
      <c r="Q154" s="7"/>
      <c r="R154" s="33"/>
      <c r="S154" s="32"/>
      <c r="T154" s="5"/>
      <c r="U154" s="6"/>
      <c r="V154" s="6"/>
      <c r="W154" s="6"/>
      <c r="X154" s="6"/>
      <c r="Y154" s="6"/>
      <c r="Z154" s="6"/>
      <c r="AA154" s="6"/>
      <c r="AB154" s="6"/>
      <c r="AC154" s="6"/>
      <c r="AD154" s="6"/>
      <c r="AE154" s="6"/>
      <c r="AF154" s="6"/>
      <c r="AG154" s="6"/>
      <c r="AH154" s="7"/>
      <c r="AI154" s="33"/>
    </row>
    <row r="155" spans="2:35" ht="19.149999999999999" customHeight="1">
      <c r="B155" s="32"/>
      <c r="C155" s="8"/>
      <c r="D155" s="398" t="s">
        <v>88</v>
      </c>
      <c r="E155" s="398"/>
      <c r="F155" s="398"/>
      <c r="G155" s="403">
        <v>19</v>
      </c>
      <c r="H155" s="404"/>
      <c r="I155" s="405"/>
      <c r="J155" s="392" t="s">
        <v>120</v>
      </c>
      <c r="K155" s="393"/>
      <c r="L155" s="394"/>
      <c r="M155" s="395" t="str">
        <f>IF(ISNA(VLOOKUP(G155,リスト!$J$7:$W$54,2,FALSE)),"",VLOOKUP(G155,リスト!$J$7:$W$54,2,FALSE))</f>
        <v/>
      </c>
      <c r="N155" s="396"/>
      <c r="O155" s="396"/>
      <c r="P155" s="397"/>
      <c r="Q155" s="9"/>
      <c r="R155" s="64"/>
      <c r="S155" s="65"/>
      <c r="T155" s="66"/>
      <c r="U155" s="398" t="s">
        <v>88</v>
      </c>
      <c r="V155" s="398"/>
      <c r="W155" s="398"/>
      <c r="X155" s="403">
        <v>20</v>
      </c>
      <c r="Y155" s="404"/>
      <c r="Z155" s="405"/>
      <c r="AA155" s="392" t="s">
        <v>120</v>
      </c>
      <c r="AB155" s="393"/>
      <c r="AC155" s="394"/>
      <c r="AD155" s="395" t="str">
        <f>IF(ISNA(VLOOKUP(X155,リスト!$J$7:$W$54,2,FALSE)),"",VLOOKUP(X155,リスト!$J$7:$W$54,2,FALSE))</f>
        <v/>
      </c>
      <c r="AE155" s="396"/>
      <c r="AF155" s="396"/>
      <c r="AG155" s="397"/>
      <c r="AH155" s="9"/>
      <c r="AI155" s="33"/>
    </row>
    <row r="156" spans="2:35" ht="19.149999999999999" customHeight="1">
      <c r="B156" s="32"/>
      <c r="C156" s="8"/>
      <c r="D156" s="398" t="s">
        <v>48</v>
      </c>
      <c r="E156" s="398"/>
      <c r="F156" s="398"/>
      <c r="G156" s="399">
        <f>IF(ISNA(VLOOKUP(G155,リスト!$J$7:$W$54,7,FALSE)),"",VLOOKUP(G155,リスト!$J$7:$W$54,7,FALSE))</f>
        <v>0</v>
      </c>
      <c r="H156" s="400"/>
      <c r="I156" s="400"/>
      <c r="J156" s="400"/>
      <c r="K156" s="400"/>
      <c r="L156" s="400"/>
      <c r="M156" s="400"/>
      <c r="N156" s="400"/>
      <c r="O156" s="400"/>
      <c r="P156" s="401"/>
      <c r="Q156" s="63"/>
      <c r="R156" s="64"/>
      <c r="S156" s="65"/>
      <c r="T156" s="66"/>
      <c r="U156" s="398" t="s">
        <v>48</v>
      </c>
      <c r="V156" s="398"/>
      <c r="W156" s="398"/>
      <c r="X156" s="399">
        <f>IF(ISNA(VLOOKUP(X155,リスト!$J$7:$W$54,7,FALSE)),"",VLOOKUP(X155,リスト!$J$7:$W$54,7,FALSE))</f>
        <v>0</v>
      </c>
      <c r="Y156" s="400"/>
      <c r="Z156" s="400"/>
      <c r="AA156" s="400"/>
      <c r="AB156" s="400"/>
      <c r="AC156" s="400"/>
      <c r="AD156" s="400"/>
      <c r="AE156" s="400"/>
      <c r="AF156" s="400"/>
      <c r="AG156" s="401"/>
      <c r="AH156" s="63"/>
      <c r="AI156" s="33"/>
    </row>
    <row r="157" spans="2:35" ht="19.149999999999999" customHeight="1">
      <c r="B157" s="32"/>
      <c r="C157" s="8"/>
      <c r="D157" s="398" t="s">
        <v>49</v>
      </c>
      <c r="E157" s="398"/>
      <c r="F157" s="398"/>
      <c r="G157" s="391">
        <f>IF(ISNA(VLOOKUP(G155,リスト!$J$7:$W$54,10,FALSE)),"",VLOOKUP(G155,リスト!$J$7:$W$54,10,FALSE))</f>
        <v>0</v>
      </c>
      <c r="H157" s="391"/>
      <c r="I157" s="391"/>
      <c r="J157" s="391"/>
      <c r="K157" s="391"/>
      <c r="L157" s="390" t="s">
        <v>31</v>
      </c>
      <c r="M157" s="390"/>
      <c r="N157" s="391">
        <f>IF(ISNA(VLOOKUP(G155,リスト!$J$7:$W$54,5,FALSE)),"",VLOOKUP(G155,リスト!$J$7:$W$54,5,FALSE))</f>
        <v>0</v>
      </c>
      <c r="O157" s="391"/>
      <c r="P157" s="391"/>
      <c r="Q157" s="80" t="str">
        <f>IF(N157="","",IF(N157="女",2,""))</f>
        <v/>
      </c>
      <c r="R157" s="64"/>
      <c r="S157" s="65"/>
      <c r="T157" s="66"/>
      <c r="U157" s="398" t="s">
        <v>49</v>
      </c>
      <c r="V157" s="398"/>
      <c r="W157" s="398"/>
      <c r="X157" s="391">
        <f>IF(ISNA(VLOOKUP(X155,リスト!$J$7:$W$54,10,FALSE)),"",VLOOKUP(X155,リスト!$J$7:$W$54,10,FALSE))</f>
        <v>0</v>
      </c>
      <c r="Y157" s="391"/>
      <c r="Z157" s="391"/>
      <c r="AA157" s="391"/>
      <c r="AB157" s="391"/>
      <c r="AC157" s="390" t="s">
        <v>31</v>
      </c>
      <c r="AD157" s="390"/>
      <c r="AE157" s="391">
        <f>IF(ISNA(VLOOKUP(X155,リスト!$J$7:$W$54,5,FALSE)),"",VLOOKUP(X155,リスト!$J$7:$W$54,5,FALSE))</f>
        <v>0</v>
      </c>
      <c r="AF157" s="391"/>
      <c r="AG157" s="391"/>
      <c r="AH157" s="80" t="str">
        <f>IF(AE157="","",IF(AE157="女",2,""))</f>
        <v/>
      </c>
      <c r="AI157" s="33"/>
    </row>
    <row r="158" spans="2:35" ht="19.149999999999999" customHeight="1">
      <c r="B158" s="32"/>
      <c r="C158" s="8"/>
      <c r="D158" s="406" t="s">
        <v>53</v>
      </c>
      <c r="E158" s="406"/>
      <c r="F158" s="406"/>
      <c r="G158" s="402" t="str">
        <f>IF(ISNA(VLOOKUP(G155,リスト!$J$7:$W$54,4,FALSE)),"",VLOOKUP(G155,リスト!$J$7:$W$54,4,FALSE))</f>
        <v xml:space="preserve">  </v>
      </c>
      <c r="H158" s="402"/>
      <c r="I158" s="402"/>
      <c r="J158" s="402"/>
      <c r="K158" s="402"/>
      <c r="L158" s="402"/>
      <c r="M158" s="402"/>
      <c r="N158" s="402"/>
      <c r="O158" s="402"/>
      <c r="P158" s="402"/>
      <c r="Q158" s="63"/>
      <c r="R158" s="64"/>
      <c r="S158" s="65"/>
      <c r="T158" s="66"/>
      <c r="U158" s="406" t="s">
        <v>53</v>
      </c>
      <c r="V158" s="406"/>
      <c r="W158" s="406"/>
      <c r="X158" s="402" t="str">
        <f>IF(ISNA(VLOOKUP(X155,リスト!$J$7:$W$54,4,FALSE)),"",VLOOKUP(X155,リスト!$J$7:$W$54,4,FALSE))</f>
        <v xml:space="preserve">  </v>
      </c>
      <c r="Y158" s="402"/>
      <c r="Z158" s="402"/>
      <c r="AA158" s="402"/>
      <c r="AB158" s="402"/>
      <c r="AC158" s="402"/>
      <c r="AD158" s="402"/>
      <c r="AE158" s="402"/>
      <c r="AF158" s="402"/>
      <c r="AG158" s="402"/>
      <c r="AH158" s="63"/>
      <c r="AI158" s="33"/>
    </row>
    <row r="159" spans="2:35" ht="19.149999999999999" customHeight="1">
      <c r="B159" s="32"/>
      <c r="C159" s="8"/>
      <c r="D159" s="410" t="s">
        <v>51</v>
      </c>
      <c r="E159" s="410"/>
      <c r="F159" s="410"/>
      <c r="G159" s="408" t="str">
        <f>IF(ISNA(VLOOKUP(G155,リスト!$J$7:$W$54,3,FALSE)),"",VLOOKUP(G155,リスト!$J$7:$W$54,3,FALSE))</f>
        <v>0  0</v>
      </c>
      <c r="H159" s="408"/>
      <c r="I159" s="408"/>
      <c r="J159" s="408"/>
      <c r="K159" s="408"/>
      <c r="L159" s="408"/>
      <c r="M159" s="408"/>
      <c r="N159" s="408"/>
      <c r="O159" s="408"/>
      <c r="P159" s="408"/>
      <c r="Q159" s="63"/>
      <c r="R159" s="64"/>
      <c r="S159" s="65"/>
      <c r="T159" s="66"/>
      <c r="U159" s="410" t="s">
        <v>51</v>
      </c>
      <c r="V159" s="410"/>
      <c r="W159" s="410"/>
      <c r="X159" s="408" t="str">
        <f>IF(ISNA(VLOOKUP(X155,リスト!$J$7:$W$54,3,FALSE)),"",VLOOKUP(X155,リスト!$J$7:$W$54,3,FALSE))</f>
        <v>0  0</v>
      </c>
      <c r="Y159" s="408"/>
      <c r="Z159" s="408"/>
      <c r="AA159" s="408"/>
      <c r="AB159" s="408"/>
      <c r="AC159" s="408"/>
      <c r="AD159" s="408"/>
      <c r="AE159" s="408"/>
      <c r="AF159" s="408"/>
      <c r="AG159" s="408"/>
      <c r="AH159" s="63"/>
      <c r="AI159" s="33"/>
    </row>
    <row r="160" spans="2:35" ht="19.149999999999999" customHeight="1">
      <c r="B160" s="32"/>
      <c r="C160" s="8"/>
      <c r="D160" s="398" t="s">
        <v>52</v>
      </c>
      <c r="E160" s="398"/>
      <c r="F160" s="398"/>
      <c r="G160" s="409"/>
      <c r="H160" s="409"/>
      <c r="I160" s="409"/>
      <c r="J160" s="409"/>
      <c r="K160" s="409"/>
      <c r="L160" s="409"/>
      <c r="M160" s="409"/>
      <c r="N160" s="409"/>
      <c r="O160" s="409"/>
      <c r="P160" s="409"/>
      <c r="Q160" s="63"/>
      <c r="R160" s="64"/>
      <c r="S160" s="65"/>
      <c r="T160" s="66"/>
      <c r="U160" s="398" t="s">
        <v>52</v>
      </c>
      <c r="V160" s="398"/>
      <c r="W160" s="398"/>
      <c r="X160" s="409"/>
      <c r="Y160" s="409"/>
      <c r="Z160" s="409"/>
      <c r="AA160" s="409"/>
      <c r="AB160" s="409"/>
      <c r="AC160" s="409"/>
      <c r="AD160" s="409"/>
      <c r="AE160" s="409"/>
      <c r="AF160" s="409"/>
      <c r="AG160" s="409"/>
      <c r="AH160" s="63"/>
      <c r="AI160" s="33"/>
    </row>
    <row r="161" spans="2:35" ht="19.149999999999999" customHeight="1">
      <c r="B161" s="32"/>
      <c r="C161" s="8"/>
      <c r="D161" s="398" t="s">
        <v>94</v>
      </c>
      <c r="E161" s="398"/>
      <c r="F161" s="398"/>
      <c r="G161" s="407" t="str">
        <f>IF(ISNA(VLOOKUP(G155,リスト!$J$7:$W$54,12,FALSE)),"",VLOOKUP(G155,リスト!$J$7:$W$54,12,FALSE))</f>
        <v/>
      </c>
      <c r="H161" s="407"/>
      <c r="I161" s="407"/>
      <c r="J161" s="407"/>
      <c r="K161" s="407"/>
      <c r="L161" s="407"/>
      <c r="M161" s="407"/>
      <c r="N161" s="407"/>
      <c r="O161" s="407"/>
      <c r="P161" s="407"/>
      <c r="Q161" s="63"/>
      <c r="R161" s="64"/>
      <c r="S161" s="65"/>
      <c r="T161" s="66"/>
      <c r="U161" s="398" t="s">
        <v>94</v>
      </c>
      <c r="V161" s="398"/>
      <c r="W161" s="398"/>
      <c r="X161" s="407" t="str">
        <f>IF(ISNA(VLOOKUP(X155,リスト!$J$7:$W$54,12,FALSE)),"",VLOOKUP(X155,リスト!$J$7:$W$54,12,FALSE))</f>
        <v/>
      </c>
      <c r="Y161" s="407"/>
      <c r="Z161" s="407"/>
      <c r="AA161" s="407"/>
      <c r="AB161" s="407"/>
      <c r="AC161" s="407"/>
      <c r="AD161" s="407"/>
      <c r="AE161" s="407"/>
      <c r="AF161" s="407"/>
      <c r="AG161" s="407"/>
      <c r="AH161" s="63"/>
      <c r="AI161" s="33"/>
    </row>
    <row r="162" spans="2:35" ht="19.149999999999999" customHeight="1">
      <c r="B162" s="32"/>
      <c r="C162" s="8"/>
      <c r="D162" s="398" t="s">
        <v>50</v>
      </c>
      <c r="E162" s="398"/>
      <c r="F162" s="398"/>
      <c r="G162" s="407" t="str">
        <f>IF(ISNA(VLOOKUP(G155,リスト!$J$7:$W$54,13,FALSE)),"",VLOOKUP(G155,リスト!$J$7:$W$54,13,FALSE))</f>
        <v/>
      </c>
      <c r="H162" s="407"/>
      <c r="I162" s="407"/>
      <c r="J162" s="407"/>
      <c r="K162" s="407"/>
      <c r="L162" s="407"/>
      <c r="M162" s="407"/>
      <c r="N162" s="407"/>
      <c r="O162" s="407"/>
      <c r="P162" s="407"/>
      <c r="Q162" s="63"/>
      <c r="R162" s="64"/>
      <c r="S162" s="65"/>
      <c r="T162" s="66"/>
      <c r="U162" s="398" t="s">
        <v>50</v>
      </c>
      <c r="V162" s="398"/>
      <c r="W162" s="398"/>
      <c r="X162" s="407" t="str">
        <f>IF(ISNA(VLOOKUP(X155,リスト!$J$7:$W$54,13,FALSE)),"",VLOOKUP(X155,リスト!$J$7:$W$54,13,FALSE))</f>
        <v/>
      </c>
      <c r="Y162" s="407"/>
      <c r="Z162" s="407"/>
      <c r="AA162" s="407"/>
      <c r="AB162" s="407"/>
      <c r="AC162" s="407"/>
      <c r="AD162" s="407"/>
      <c r="AE162" s="407"/>
      <c r="AF162" s="407"/>
      <c r="AG162" s="407"/>
      <c r="AH162" s="63"/>
      <c r="AI162" s="33"/>
    </row>
    <row r="163" spans="2:35" ht="19.149999999999999" customHeight="1">
      <c r="B163" s="32"/>
      <c r="C163" s="10"/>
      <c r="D163" s="13" t="s">
        <v>54</v>
      </c>
      <c r="E163" s="11"/>
      <c r="F163" s="11"/>
      <c r="G163" s="11"/>
      <c r="H163" s="11"/>
      <c r="I163" s="11"/>
      <c r="J163" s="11"/>
      <c r="K163" s="11"/>
      <c r="L163" s="11"/>
      <c r="M163" s="11"/>
      <c r="N163" s="11"/>
      <c r="O163" s="11"/>
      <c r="P163" s="11"/>
      <c r="Q163" s="12"/>
      <c r="R163" s="33"/>
      <c r="S163" s="32"/>
      <c r="T163" s="10"/>
      <c r="U163" s="13" t="s">
        <v>54</v>
      </c>
      <c r="V163" s="11"/>
      <c r="W163" s="11"/>
      <c r="X163" s="11"/>
      <c r="Y163" s="11"/>
      <c r="Z163" s="11"/>
      <c r="AA163" s="11"/>
      <c r="AB163" s="11"/>
      <c r="AC163" s="11"/>
      <c r="AD163" s="11"/>
      <c r="AE163" s="11"/>
      <c r="AF163" s="11"/>
      <c r="AG163" s="11"/>
      <c r="AH163" s="12"/>
      <c r="AI163" s="33"/>
    </row>
    <row r="164" spans="2:35" ht="19.149999999999999" customHeight="1">
      <c r="B164" s="34"/>
      <c r="C164" s="35"/>
      <c r="D164" s="35"/>
      <c r="E164" s="35"/>
      <c r="F164" s="35"/>
      <c r="G164" s="35"/>
      <c r="H164" s="35"/>
      <c r="I164" s="35"/>
      <c r="J164" s="35"/>
      <c r="K164" s="35"/>
      <c r="L164" s="35"/>
      <c r="M164" s="35"/>
      <c r="N164" s="35"/>
      <c r="O164" s="35"/>
      <c r="P164" s="35"/>
      <c r="Q164" s="35"/>
      <c r="R164" s="36"/>
      <c r="S164" s="34"/>
      <c r="T164" s="35"/>
      <c r="U164" s="35"/>
      <c r="V164" s="35"/>
      <c r="W164" s="35"/>
      <c r="X164" s="35"/>
      <c r="Y164" s="35"/>
      <c r="Z164" s="35"/>
      <c r="AA164" s="35"/>
      <c r="AB164" s="35"/>
      <c r="AC164" s="35"/>
      <c r="AD164" s="35"/>
      <c r="AE164" s="35"/>
      <c r="AF164" s="35"/>
      <c r="AG164" s="35"/>
      <c r="AH164" s="35"/>
      <c r="AI164" s="36"/>
    </row>
    <row r="165" spans="2:35" ht="19.149999999999999" customHeight="1">
      <c r="B165" s="29"/>
      <c r="C165" s="30"/>
      <c r="D165" s="30"/>
      <c r="E165" s="30"/>
      <c r="F165" s="30"/>
      <c r="G165" s="30"/>
      <c r="H165" s="30"/>
      <c r="I165" s="30"/>
      <c r="J165" s="30"/>
      <c r="K165" s="30"/>
      <c r="L165" s="30"/>
      <c r="M165" s="30"/>
      <c r="N165" s="30"/>
      <c r="O165" s="30"/>
      <c r="P165" s="30"/>
      <c r="Q165" s="30"/>
      <c r="R165" s="31"/>
      <c r="S165" s="29"/>
      <c r="T165" s="30"/>
      <c r="U165" s="30"/>
      <c r="V165" s="30"/>
      <c r="W165" s="30"/>
      <c r="X165" s="30"/>
      <c r="Y165" s="30"/>
      <c r="Z165" s="30"/>
      <c r="AA165" s="30"/>
      <c r="AB165" s="30"/>
      <c r="AC165" s="30"/>
      <c r="AD165" s="30"/>
      <c r="AE165" s="30"/>
      <c r="AF165" s="30"/>
      <c r="AG165" s="30"/>
      <c r="AH165" s="30"/>
      <c r="AI165" s="31"/>
    </row>
    <row r="166" spans="2:35" ht="19.149999999999999" customHeight="1">
      <c r="B166" s="32"/>
      <c r="C166" s="5"/>
      <c r="D166" s="6"/>
      <c r="E166" s="6"/>
      <c r="F166" s="6"/>
      <c r="G166" s="6"/>
      <c r="H166" s="6"/>
      <c r="I166" s="6"/>
      <c r="J166" s="6"/>
      <c r="K166" s="6"/>
      <c r="L166" s="6"/>
      <c r="M166" s="6"/>
      <c r="N166" s="6"/>
      <c r="O166" s="6"/>
      <c r="P166" s="6"/>
      <c r="Q166" s="7"/>
      <c r="R166" s="33"/>
      <c r="S166" s="32"/>
      <c r="T166" s="5"/>
      <c r="U166" s="6"/>
      <c r="V166" s="6"/>
      <c r="W166" s="6"/>
      <c r="X166" s="6"/>
      <c r="Y166" s="6"/>
      <c r="Z166" s="6"/>
      <c r="AA166" s="6"/>
      <c r="AB166" s="6"/>
      <c r="AC166" s="6"/>
      <c r="AD166" s="6"/>
      <c r="AE166" s="6"/>
      <c r="AF166" s="6"/>
      <c r="AG166" s="6"/>
      <c r="AH166" s="7"/>
      <c r="AI166" s="33"/>
    </row>
    <row r="167" spans="2:35" ht="19.149999999999999" customHeight="1">
      <c r="B167" s="32"/>
      <c r="C167" s="8"/>
      <c r="D167" s="398" t="s">
        <v>88</v>
      </c>
      <c r="E167" s="398"/>
      <c r="F167" s="398"/>
      <c r="G167" s="403">
        <v>21</v>
      </c>
      <c r="H167" s="404"/>
      <c r="I167" s="405"/>
      <c r="J167" s="392" t="s">
        <v>120</v>
      </c>
      <c r="K167" s="393"/>
      <c r="L167" s="394"/>
      <c r="M167" s="411" t="str">
        <f>IF(ISNA(VLOOKUP(G167,リスト!$J$7:$W$54,2,FALSE)),"",VLOOKUP(G167,リスト!$J$7:$W$54,2,FALSE))</f>
        <v/>
      </c>
      <c r="N167" s="412"/>
      <c r="O167" s="412"/>
      <c r="P167" s="413"/>
      <c r="Q167" s="9"/>
      <c r="R167" s="64"/>
      <c r="S167" s="65"/>
      <c r="T167" s="66"/>
      <c r="U167" s="398" t="s">
        <v>88</v>
      </c>
      <c r="V167" s="398"/>
      <c r="W167" s="398"/>
      <c r="X167" s="403">
        <v>22</v>
      </c>
      <c r="Y167" s="404"/>
      <c r="Z167" s="405"/>
      <c r="AA167" s="392" t="s">
        <v>120</v>
      </c>
      <c r="AB167" s="393"/>
      <c r="AC167" s="394"/>
      <c r="AD167" s="395" t="str">
        <f>IF(ISNA(VLOOKUP(X167,リスト!$J$7:$W$54,2,FALSE)),"",VLOOKUP(X167,リスト!$J$7:$W$54,2,FALSE))</f>
        <v/>
      </c>
      <c r="AE167" s="396"/>
      <c r="AF167" s="396"/>
      <c r="AG167" s="397"/>
      <c r="AH167" s="9"/>
      <c r="AI167" s="33"/>
    </row>
    <row r="168" spans="2:35" ht="19.149999999999999" customHeight="1">
      <c r="B168" s="32"/>
      <c r="C168" s="8"/>
      <c r="D168" s="398" t="s">
        <v>48</v>
      </c>
      <c r="E168" s="398"/>
      <c r="F168" s="398"/>
      <c r="G168" s="399">
        <f>IF(ISNA(VLOOKUP(G167,リスト!$J$7:$W$54,7,FALSE)),"",VLOOKUP(G167,リスト!$J$7:$W$54,7,FALSE))</f>
        <v>0</v>
      </c>
      <c r="H168" s="400"/>
      <c r="I168" s="400"/>
      <c r="J168" s="400"/>
      <c r="K168" s="400"/>
      <c r="L168" s="400"/>
      <c r="M168" s="400"/>
      <c r="N168" s="400"/>
      <c r="O168" s="400"/>
      <c r="P168" s="401"/>
      <c r="Q168" s="63"/>
      <c r="R168" s="64"/>
      <c r="S168" s="65"/>
      <c r="T168" s="66"/>
      <c r="U168" s="398" t="s">
        <v>48</v>
      </c>
      <c r="V168" s="398"/>
      <c r="W168" s="398"/>
      <c r="X168" s="399">
        <f>IF(ISNA(VLOOKUP(X167,リスト!$J$7:$W$54,7,FALSE)),"",VLOOKUP(X167,リスト!$J$7:$W$54,7,FALSE))</f>
        <v>0</v>
      </c>
      <c r="Y168" s="400"/>
      <c r="Z168" s="400"/>
      <c r="AA168" s="400"/>
      <c r="AB168" s="400"/>
      <c r="AC168" s="400"/>
      <c r="AD168" s="400"/>
      <c r="AE168" s="400"/>
      <c r="AF168" s="400"/>
      <c r="AG168" s="401"/>
      <c r="AH168" s="63"/>
      <c r="AI168" s="33"/>
    </row>
    <row r="169" spans="2:35" ht="19.149999999999999" customHeight="1">
      <c r="B169" s="32"/>
      <c r="C169" s="8"/>
      <c r="D169" s="398" t="s">
        <v>49</v>
      </c>
      <c r="E169" s="398"/>
      <c r="F169" s="398"/>
      <c r="G169" s="391">
        <f>IF(ISNA(VLOOKUP(G167,リスト!$J$7:$W$54,10,FALSE)),"",VLOOKUP(G167,リスト!$J$7:$W$54,10,FALSE))</f>
        <v>0</v>
      </c>
      <c r="H169" s="391"/>
      <c r="I169" s="391"/>
      <c r="J169" s="391"/>
      <c r="K169" s="391"/>
      <c r="L169" s="390" t="s">
        <v>31</v>
      </c>
      <c r="M169" s="390"/>
      <c r="N169" s="391">
        <f>IF(ISNA(VLOOKUP(G167,リスト!$J$7:$W$54,5,FALSE)),"",VLOOKUP(G167,リスト!$J$7:$W$54,5,FALSE))</f>
        <v>0</v>
      </c>
      <c r="O169" s="391"/>
      <c r="P169" s="391"/>
      <c r="Q169" s="80" t="str">
        <f>IF(N169="","",IF(N169="女",2,""))</f>
        <v/>
      </c>
      <c r="R169" s="64"/>
      <c r="S169" s="65"/>
      <c r="T169" s="66"/>
      <c r="U169" s="398" t="s">
        <v>49</v>
      </c>
      <c r="V169" s="398"/>
      <c r="W169" s="398"/>
      <c r="X169" s="391">
        <f>IF(ISNA(VLOOKUP(X167,リスト!$J$7:$W$54,10,FALSE)),"",VLOOKUP(X167,リスト!$J$7:$W$54,10,FALSE))</f>
        <v>0</v>
      </c>
      <c r="Y169" s="391"/>
      <c r="Z169" s="391"/>
      <c r="AA169" s="391"/>
      <c r="AB169" s="391"/>
      <c r="AC169" s="390" t="s">
        <v>31</v>
      </c>
      <c r="AD169" s="390"/>
      <c r="AE169" s="391">
        <f>IF(ISNA(VLOOKUP(X167,リスト!$J$7:$W$54,5,FALSE)),"",VLOOKUP(X167,リスト!$J$7:$W$54,5,FALSE))</f>
        <v>0</v>
      </c>
      <c r="AF169" s="391"/>
      <c r="AG169" s="391"/>
      <c r="AH169" s="80" t="str">
        <f>IF(AE169="","",IF(AE169="女",2,""))</f>
        <v/>
      </c>
      <c r="AI169" s="33"/>
    </row>
    <row r="170" spans="2:35" ht="19.149999999999999" customHeight="1">
      <c r="B170" s="32"/>
      <c r="C170" s="8"/>
      <c r="D170" s="406" t="s">
        <v>53</v>
      </c>
      <c r="E170" s="406"/>
      <c r="F170" s="406"/>
      <c r="G170" s="402" t="str">
        <f>IF(ISNA(VLOOKUP(G167,リスト!$J$7:$W$54,4,FALSE)),"",VLOOKUP(G167,リスト!$J$7:$W$54,4,FALSE))</f>
        <v xml:space="preserve">  </v>
      </c>
      <c r="H170" s="402"/>
      <c r="I170" s="402"/>
      <c r="J170" s="402"/>
      <c r="K170" s="402"/>
      <c r="L170" s="402"/>
      <c r="M170" s="402"/>
      <c r="N170" s="402"/>
      <c r="O170" s="402"/>
      <c r="P170" s="402"/>
      <c r="Q170" s="63"/>
      <c r="R170" s="64"/>
      <c r="S170" s="65"/>
      <c r="T170" s="66"/>
      <c r="U170" s="406" t="s">
        <v>53</v>
      </c>
      <c r="V170" s="406"/>
      <c r="W170" s="406"/>
      <c r="X170" s="402" t="str">
        <f>IF(ISNA(VLOOKUP(X167,リスト!$J$7:$W$54,4,FALSE)),"",VLOOKUP(X167,リスト!$J$7:$W$54,4,FALSE))</f>
        <v xml:space="preserve">  </v>
      </c>
      <c r="Y170" s="402"/>
      <c r="Z170" s="402"/>
      <c r="AA170" s="402"/>
      <c r="AB170" s="402"/>
      <c r="AC170" s="402"/>
      <c r="AD170" s="402"/>
      <c r="AE170" s="402"/>
      <c r="AF170" s="402"/>
      <c r="AG170" s="402"/>
      <c r="AH170" s="63"/>
      <c r="AI170" s="33"/>
    </row>
    <row r="171" spans="2:35" ht="19.149999999999999" customHeight="1">
      <c r="B171" s="32"/>
      <c r="C171" s="8"/>
      <c r="D171" s="410" t="s">
        <v>51</v>
      </c>
      <c r="E171" s="410"/>
      <c r="F171" s="410"/>
      <c r="G171" s="408" t="str">
        <f>IF(ISNA(VLOOKUP(G167,リスト!$J$7:$W$54,3,FALSE)),"",VLOOKUP(G167,リスト!$J$7:$W$54,3,FALSE))</f>
        <v>0  0</v>
      </c>
      <c r="H171" s="408"/>
      <c r="I171" s="408"/>
      <c r="J171" s="408"/>
      <c r="K171" s="408"/>
      <c r="L171" s="408"/>
      <c r="M171" s="408"/>
      <c r="N171" s="408"/>
      <c r="O171" s="408"/>
      <c r="P171" s="408"/>
      <c r="Q171" s="63"/>
      <c r="R171" s="64"/>
      <c r="S171" s="65"/>
      <c r="T171" s="66"/>
      <c r="U171" s="410" t="s">
        <v>51</v>
      </c>
      <c r="V171" s="410"/>
      <c r="W171" s="410"/>
      <c r="X171" s="408" t="str">
        <f>IF(ISNA(VLOOKUP(X167,リスト!$J$7:$W$54,3,FALSE)),"",VLOOKUP(X167,リスト!$J$7:$W$54,3,FALSE))</f>
        <v>0  0</v>
      </c>
      <c r="Y171" s="408"/>
      <c r="Z171" s="408"/>
      <c r="AA171" s="408"/>
      <c r="AB171" s="408"/>
      <c r="AC171" s="408"/>
      <c r="AD171" s="408"/>
      <c r="AE171" s="408"/>
      <c r="AF171" s="408"/>
      <c r="AG171" s="408"/>
      <c r="AH171" s="63"/>
      <c r="AI171" s="33"/>
    </row>
    <row r="172" spans="2:35" ht="19.149999999999999" customHeight="1">
      <c r="B172" s="32"/>
      <c r="C172" s="8"/>
      <c r="D172" s="398" t="s">
        <v>52</v>
      </c>
      <c r="E172" s="398"/>
      <c r="F172" s="398"/>
      <c r="G172" s="409"/>
      <c r="H172" s="409"/>
      <c r="I172" s="409"/>
      <c r="J172" s="409"/>
      <c r="K172" s="409"/>
      <c r="L172" s="409"/>
      <c r="M172" s="409"/>
      <c r="N172" s="409"/>
      <c r="O172" s="409"/>
      <c r="P172" s="409"/>
      <c r="Q172" s="63"/>
      <c r="R172" s="64"/>
      <c r="S172" s="65"/>
      <c r="T172" s="66"/>
      <c r="U172" s="398" t="s">
        <v>52</v>
      </c>
      <c r="V172" s="398"/>
      <c r="W172" s="398"/>
      <c r="X172" s="409"/>
      <c r="Y172" s="409"/>
      <c r="Z172" s="409"/>
      <c r="AA172" s="409"/>
      <c r="AB172" s="409"/>
      <c r="AC172" s="409"/>
      <c r="AD172" s="409"/>
      <c r="AE172" s="409"/>
      <c r="AF172" s="409"/>
      <c r="AG172" s="409"/>
      <c r="AH172" s="63"/>
      <c r="AI172" s="33"/>
    </row>
    <row r="173" spans="2:35" ht="19.149999999999999" customHeight="1">
      <c r="B173" s="32"/>
      <c r="C173" s="8"/>
      <c r="D173" s="398" t="s">
        <v>94</v>
      </c>
      <c r="E173" s="398"/>
      <c r="F173" s="398"/>
      <c r="G173" s="407" t="str">
        <f>IF(ISNA(VLOOKUP(G167,リスト!$J$7:$W$54,12,FALSE)),"",VLOOKUP(G167,リスト!$J$7:$W$54,12,FALSE))</f>
        <v/>
      </c>
      <c r="H173" s="407"/>
      <c r="I173" s="407"/>
      <c r="J173" s="407"/>
      <c r="K173" s="407"/>
      <c r="L173" s="407"/>
      <c r="M173" s="407"/>
      <c r="N173" s="407"/>
      <c r="O173" s="407"/>
      <c r="P173" s="407"/>
      <c r="Q173" s="63"/>
      <c r="R173" s="64"/>
      <c r="S173" s="65"/>
      <c r="T173" s="66"/>
      <c r="U173" s="398" t="s">
        <v>94</v>
      </c>
      <c r="V173" s="398"/>
      <c r="W173" s="398"/>
      <c r="X173" s="407" t="str">
        <f>IF(ISNA(VLOOKUP(X167,リスト!$J$7:$W$54,12,FALSE)),"",VLOOKUP(X167,リスト!$J$7:$W$54,12,FALSE))</f>
        <v/>
      </c>
      <c r="Y173" s="407"/>
      <c r="Z173" s="407"/>
      <c r="AA173" s="407"/>
      <c r="AB173" s="407"/>
      <c r="AC173" s="407"/>
      <c r="AD173" s="407"/>
      <c r="AE173" s="407"/>
      <c r="AF173" s="407"/>
      <c r="AG173" s="407"/>
      <c r="AH173" s="63"/>
      <c r="AI173" s="33"/>
    </row>
    <row r="174" spans="2:35" ht="19.149999999999999" customHeight="1">
      <c r="B174" s="32"/>
      <c r="C174" s="8"/>
      <c r="D174" s="398" t="s">
        <v>50</v>
      </c>
      <c r="E174" s="398"/>
      <c r="F174" s="398"/>
      <c r="G174" s="407" t="str">
        <f>IF(ISNA(VLOOKUP(G167,リスト!$J$7:$W$54,13,FALSE)),"",VLOOKUP(G167,リスト!$J$7:$W$54,13,FALSE))</f>
        <v/>
      </c>
      <c r="H174" s="407"/>
      <c r="I174" s="407"/>
      <c r="J174" s="407"/>
      <c r="K174" s="407"/>
      <c r="L174" s="407"/>
      <c r="M174" s="407"/>
      <c r="N174" s="407"/>
      <c r="O174" s="407"/>
      <c r="P174" s="407"/>
      <c r="Q174" s="63"/>
      <c r="R174" s="64"/>
      <c r="S174" s="65"/>
      <c r="T174" s="66"/>
      <c r="U174" s="398" t="s">
        <v>50</v>
      </c>
      <c r="V174" s="398"/>
      <c r="W174" s="398"/>
      <c r="X174" s="407" t="str">
        <f>IF(ISNA(VLOOKUP(X167,リスト!$J$7:$W$54,13,FALSE)),"",VLOOKUP(X167,リスト!$J$7:$W$54,13,FALSE))</f>
        <v/>
      </c>
      <c r="Y174" s="407"/>
      <c r="Z174" s="407"/>
      <c r="AA174" s="407"/>
      <c r="AB174" s="407"/>
      <c r="AC174" s="407"/>
      <c r="AD174" s="407"/>
      <c r="AE174" s="407"/>
      <c r="AF174" s="407"/>
      <c r="AG174" s="407"/>
      <c r="AH174" s="63"/>
      <c r="AI174" s="33"/>
    </row>
    <row r="175" spans="2:35" ht="19.149999999999999" customHeight="1">
      <c r="B175" s="32"/>
      <c r="C175" s="10"/>
      <c r="D175" s="13" t="s">
        <v>54</v>
      </c>
      <c r="E175" s="11"/>
      <c r="F175" s="11"/>
      <c r="G175" s="11"/>
      <c r="H175" s="11"/>
      <c r="I175" s="11"/>
      <c r="J175" s="11"/>
      <c r="K175" s="11"/>
      <c r="L175" s="11"/>
      <c r="M175" s="11"/>
      <c r="N175" s="11"/>
      <c r="O175" s="11"/>
      <c r="P175" s="11"/>
      <c r="Q175" s="12"/>
      <c r="R175" s="33"/>
      <c r="S175" s="32"/>
      <c r="T175" s="10"/>
      <c r="U175" s="13" t="s">
        <v>54</v>
      </c>
      <c r="V175" s="11"/>
      <c r="W175" s="11"/>
      <c r="X175" s="11"/>
      <c r="Y175" s="11"/>
      <c r="Z175" s="11"/>
      <c r="AA175" s="11"/>
      <c r="AB175" s="11"/>
      <c r="AC175" s="11"/>
      <c r="AD175" s="11"/>
      <c r="AE175" s="11"/>
      <c r="AF175" s="11"/>
      <c r="AG175" s="11"/>
      <c r="AH175" s="12"/>
      <c r="AI175" s="33"/>
    </row>
    <row r="176" spans="2:35" ht="19.149999999999999" customHeight="1">
      <c r="B176" s="34"/>
      <c r="C176" s="35"/>
      <c r="D176" s="35"/>
      <c r="E176" s="35"/>
      <c r="F176" s="35"/>
      <c r="G176" s="35"/>
      <c r="H176" s="35"/>
      <c r="I176" s="35"/>
      <c r="J176" s="35"/>
      <c r="K176" s="35"/>
      <c r="L176" s="35"/>
      <c r="M176" s="35"/>
      <c r="N176" s="35"/>
      <c r="O176" s="35"/>
      <c r="P176" s="35"/>
      <c r="Q176" s="35"/>
      <c r="R176" s="36"/>
      <c r="S176" s="34"/>
      <c r="T176" s="35"/>
      <c r="U176" s="35"/>
      <c r="V176" s="35"/>
      <c r="W176" s="35"/>
      <c r="X176" s="35"/>
      <c r="Y176" s="35"/>
      <c r="Z176" s="35"/>
      <c r="AA176" s="35"/>
      <c r="AB176" s="35"/>
      <c r="AC176" s="35"/>
      <c r="AD176" s="35"/>
      <c r="AE176" s="35"/>
      <c r="AF176" s="35"/>
      <c r="AG176" s="35"/>
      <c r="AH176" s="35"/>
      <c r="AI176" s="36"/>
    </row>
    <row r="177" spans="2:35" ht="19.149999999999999" customHeight="1">
      <c r="B177" s="29"/>
      <c r="C177" s="30"/>
      <c r="D177" s="30"/>
      <c r="E177" s="30"/>
      <c r="F177" s="30"/>
      <c r="G177" s="30"/>
      <c r="H177" s="30"/>
      <c r="I177" s="30"/>
      <c r="J177" s="30"/>
      <c r="K177" s="30"/>
      <c r="L177" s="30"/>
      <c r="M177" s="30"/>
      <c r="N177" s="30"/>
      <c r="O177" s="30"/>
      <c r="P177" s="30"/>
      <c r="Q177" s="30"/>
      <c r="R177" s="31"/>
      <c r="S177" s="29"/>
      <c r="T177" s="30"/>
      <c r="U177" s="30"/>
      <c r="V177" s="30"/>
      <c r="W177" s="30"/>
      <c r="X177" s="30"/>
      <c r="Y177" s="30"/>
      <c r="Z177" s="30"/>
      <c r="AA177" s="30"/>
      <c r="AB177" s="30"/>
      <c r="AC177" s="30"/>
      <c r="AD177" s="30"/>
      <c r="AE177" s="30"/>
      <c r="AF177" s="30"/>
      <c r="AG177" s="30"/>
      <c r="AH177" s="30"/>
      <c r="AI177" s="31"/>
    </row>
    <row r="178" spans="2:35" ht="19.149999999999999" customHeight="1">
      <c r="B178" s="32"/>
      <c r="C178" s="5"/>
      <c r="D178" s="6"/>
      <c r="E178" s="6"/>
      <c r="F178" s="6"/>
      <c r="G178" s="6"/>
      <c r="H178" s="6"/>
      <c r="I178" s="6"/>
      <c r="J178" s="6"/>
      <c r="K178" s="6"/>
      <c r="L178" s="6"/>
      <c r="M178" s="6"/>
      <c r="N178" s="6"/>
      <c r="O178" s="6"/>
      <c r="P178" s="6"/>
      <c r="Q178" s="7"/>
      <c r="R178" s="33"/>
      <c r="S178" s="32"/>
      <c r="T178" s="5"/>
      <c r="U178" s="6"/>
      <c r="V178" s="6"/>
      <c r="W178" s="6"/>
      <c r="X178" s="6"/>
      <c r="Y178" s="6"/>
      <c r="Z178" s="6"/>
      <c r="AA178" s="6"/>
      <c r="AB178" s="6"/>
      <c r="AC178" s="6"/>
      <c r="AD178" s="6"/>
      <c r="AE178" s="6"/>
      <c r="AF178" s="6"/>
      <c r="AG178" s="6"/>
      <c r="AH178" s="7"/>
      <c r="AI178" s="33"/>
    </row>
    <row r="179" spans="2:35" ht="19.149999999999999" customHeight="1">
      <c r="B179" s="32"/>
      <c r="C179" s="8"/>
      <c r="D179" s="398" t="s">
        <v>88</v>
      </c>
      <c r="E179" s="398"/>
      <c r="F179" s="398"/>
      <c r="G179" s="403">
        <v>23</v>
      </c>
      <c r="H179" s="404"/>
      <c r="I179" s="405"/>
      <c r="J179" s="392" t="s">
        <v>120</v>
      </c>
      <c r="K179" s="393"/>
      <c r="L179" s="394"/>
      <c r="M179" s="395" t="str">
        <f>IF(ISNA(VLOOKUP(G179,リスト!$J$7:$W$54,2,FALSE)),"",VLOOKUP(G179,リスト!$J$7:$W$54,2,FALSE))</f>
        <v/>
      </c>
      <c r="N179" s="396"/>
      <c r="O179" s="396"/>
      <c r="P179" s="397"/>
      <c r="Q179" s="9"/>
      <c r="R179" s="64"/>
      <c r="S179" s="65"/>
      <c r="T179" s="66"/>
      <c r="U179" s="398" t="s">
        <v>88</v>
      </c>
      <c r="V179" s="398"/>
      <c r="W179" s="398"/>
      <c r="X179" s="403">
        <v>24</v>
      </c>
      <c r="Y179" s="404"/>
      <c r="Z179" s="405"/>
      <c r="AA179" s="392" t="s">
        <v>120</v>
      </c>
      <c r="AB179" s="393"/>
      <c r="AC179" s="394"/>
      <c r="AD179" s="395" t="str">
        <f>IF(ISNA(VLOOKUP(X179,リスト!$J$7:$W$54,2,FALSE)),"",VLOOKUP(X179,リスト!$J$7:$W$54,2,FALSE))</f>
        <v/>
      </c>
      <c r="AE179" s="396"/>
      <c r="AF179" s="396"/>
      <c r="AG179" s="397"/>
      <c r="AH179" s="9"/>
      <c r="AI179" s="33"/>
    </row>
    <row r="180" spans="2:35" ht="19.149999999999999" customHeight="1">
      <c r="B180" s="32"/>
      <c r="C180" s="8"/>
      <c r="D180" s="398" t="s">
        <v>48</v>
      </c>
      <c r="E180" s="398"/>
      <c r="F180" s="398"/>
      <c r="G180" s="399">
        <f>IF(ISNA(VLOOKUP(G179,リスト!$J$7:$W$54,7,FALSE)),"",VLOOKUP(G179,リスト!$J$7:$W$54,7,FALSE))</f>
        <v>0</v>
      </c>
      <c r="H180" s="400"/>
      <c r="I180" s="400"/>
      <c r="J180" s="400"/>
      <c r="K180" s="400"/>
      <c r="L180" s="400"/>
      <c r="M180" s="400"/>
      <c r="N180" s="400"/>
      <c r="O180" s="400"/>
      <c r="P180" s="401"/>
      <c r="Q180" s="63"/>
      <c r="R180" s="64"/>
      <c r="S180" s="65"/>
      <c r="T180" s="66"/>
      <c r="U180" s="398" t="s">
        <v>48</v>
      </c>
      <c r="V180" s="398"/>
      <c r="W180" s="398"/>
      <c r="X180" s="399">
        <f>IF(ISNA(VLOOKUP(X179,リスト!$J$7:$W$54,7,FALSE)),"",VLOOKUP(X179,リスト!$J$7:$W$54,7,FALSE))</f>
        <v>0</v>
      </c>
      <c r="Y180" s="400"/>
      <c r="Z180" s="400"/>
      <c r="AA180" s="400"/>
      <c r="AB180" s="400"/>
      <c r="AC180" s="400"/>
      <c r="AD180" s="400"/>
      <c r="AE180" s="400"/>
      <c r="AF180" s="400"/>
      <c r="AG180" s="401"/>
      <c r="AH180" s="63"/>
      <c r="AI180" s="33"/>
    </row>
    <row r="181" spans="2:35" ht="19.149999999999999" customHeight="1">
      <c r="B181" s="32"/>
      <c r="C181" s="8"/>
      <c r="D181" s="398" t="s">
        <v>49</v>
      </c>
      <c r="E181" s="398"/>
      <c r="F181" s="398"/>
      <c r="G181" s="391">
        <f>IF(ISNA(VLOOKUP(G179,リスト!$J$7:$W$54,10,FALSE)),"",VLOOKUP(G179,リスト!$J$7:$W$54,10,FALSE))</f>
        <v>0</v>
      </c>
      <c r="H181" s="391"/>
      <c r="I181" s="391"/>
      <c r="J181" s="391"/>
      <c r="K181" s="391"/>
      <c r="L181" s="390" t="s">
        <v>31</v>
      </c>
      <c r="M181" s="390"/>
      <c r="N181" s="391">
        <f>IF(ISNA(VLOOKUP(G179,リスト!$J$7:$W$54,5,FALSE)),"",VLOOKUP(G179,リスト!$J$7:$W$54,5,FALSE))</f>
        <v>0</v>
      </c>
      <c r="O181" s="391"/>
      <c r="P181" s="391"/>
      <c r="Q181" s="80" t="str">
        <f>IF(N181="","",IF(N181="女",2,""))</f>
        <v/>
      </c>
      <c r="R181" s="64"/>
      <c r="S181" s="65"/>
      <c r="T181" s="66"/>
      <c r="U181" s="398" t="s">
        <v>49</v>
      </c>
      <c r="V181" s="398"/>
      <c r="W181" s="398"/>
      <c r="X181" s="391">
        <f>IF(ISNA(VLOOKUP(X179,リスト!$J$7:$W$54,10,FALSE)),"",VLOOKUP(X179,リスト!$J$7:$W$54,10,FALSE))</f>
        <v>0</v>
      </c>
      <c r="Y181" s="391"/>
      <c r="Z181" s="391"/>
      <c r="AA181" s="391"/>
      <c r="AB181" s="391"/>
      <c r="AC181" s="390" t="s">
        <v>31</v>
      </c>
      <c r="AD181" s="390"/>
      <c r="AE181" s="391">
        <f>IF(ISNA(VLOOKUP(X179,リスト!$J$7:$W$54,5,FALSE)),"",VLOOKUP(X179,リスト!$J$7:$W$54,5,FALSE))</f>
        <v>0</v>
      </c>
      <c r="AF181" s="391"/>
      <c r="AG181" s="391"/>
      <c r="AH181" s="80" t="str">
        <f>IF(AE181="","",IF(AE181="女",2,""))</f>
        <v/>
      </c>
      <c r="AI181" s="33"/>
    </row>
    <row r="182" spans="2:35" ht="19.149999999999999" customHeight="1">
      <c r="B182" s="32"/>
      <c r="C182" s="8"/>
      <c r="D182" s="406" t="s">
        <v>53</v>
      </c>
      <c r="E182" s="406"/>
      <c r="F182" s="406"/>
      <c r="G182" s="402" t="str">
        <f>IF(ISNA(VLOOKUP(G179,リスト!$J$7:$W$54,4,FALSE)),"",VLOOKUP(G179,リスト!$J$7:$W$54,4,FALSE))</f>
        <v xml:space="preserve">  </v>
      </c>
      <c r="H182" s="402"/>
      <c r="I182" s="402"/>
      <c r="J182" s="402"/>
      <c r="K182" s="402"/>
      <c r="L182" s="402"/>
      <c r="M182" s="402"/>
      <c r="N182" s="402"/>
      <c r="O182" s="402"/>
      <c r="P182" s="402"/>
      <c r="Q182" s="63"/>
      <c r="R182" s="64"/>
      <c r="S182" s="65"/>
      <c r="T182" s="66"/>
      <c r="U182" s="406" t="s">
        <v>53</v>
      </c>
      <c r="V182" s="406"/>
      <c r="W182" s="406"/>
      <c r="X182" s="402" t="str">
        <f>IF(ISNA(VLOOKUP(X179,リスト!$J$7:$W$54,4,FALSE)),"",VLOOKUP(X179,リスト!$J$7:$W$54,4,FALSE))</f>
        <v xml:space="preserve">  </v>
      </c>
      <c r="Y182" s="402"/>
      <c r="Z182" s="402"/>
      <c r="AA182" s="402"/>
      <c r="AB182" s="402"/>
      <c r="AC182" s="402"/>
      <c r="AD182" s="402"/>
      <c r="AE182" s="402"/>
      <c r="AF182" s="402"/>
      <c r="AG182" s="402"/>
      <c r="AH182" s="63"/>
      <c r="AI182" s="33"/>
    </row>
    <row r="183" spans="2:35" ht="19.149999999999999" customHeight="1">
      <c r="B183" s="32"/>
      <c r="C183" s="8"/>
      <c r="D183" s="410" t="s">
        <v>51</v>
      </c>
      <c r="E183" s="410"/>
      <c r="F183" s="410"/>
      <c r="G183" s="408" t="str">
        <f>IF(ISNA(VLOOKUP(G179,リスト!$J$7:$W$54,3,FALSE)),"",VLOOKUP(G179,リスト!$J$7:$W$54,3,FALSE))</f>
        <v>0  0</v>
      </c>
      <c r="H183" s="408"/>
      <c r="I183" s="408"/>
      <c r="J183" s="408"/>
      <c r="K183" s="408"/>
      <c r="L183" s="408"/>
      <c r="M183" s="408"/>
      <c r="N183" s="408"/>
      <c r="O183" s="408"/>
      <c r="P183" s="408"/>
      <c r="Q183" s="63"/>
      <c r="R183" s="64"/>
      <c r="S183" s="65"/>
      <c r="T183" s="66"/>
      <c r="U183" s="410" t="s">
        <v>51</v>
      </c>
      <c r="V183" s="410"/>
      <c r="W183" s="410"/>
      <c r="X183" s="408" t="str">
        <f>IF(ISNA(VLOOKUP(X179,リスト!$J$7:$W$54,3,FALSE)),"",VLOOKUP(X179,リスト!$J$7:$W$54,3,FALSE))</f>
        <v>0  0</v>
      </c>
      <c r="Y183" s="408"/>
      <c r="Z183" s="408"/>
      <c r="AA183" s="408"/>
      <c r="AB183" s="408"/>
      <c r="AC183" s="408"/>
      <c r="AD183" s="408"/>
      <c r="AE183" s="408"/>
      <c r="AF183" s="408"/>
      <c r="AG183" s="408"/>
      <c r="AH183" s="63"/>
      <c r="AI183" s="33"/>
    </row>
    <row r="184" spans="2:35" ht="19.149999999999999" customHeight="1">
      <c r="B184" s="32"/>
      <c r="C184" s="8"/>
      <c r="D184" s="398" t="s">
        <v>52</v>
      </c>
      <c r="E184" s="398"/>
      <c r="F184" s="398"/>
      <c r="G184" s="409"/>
      <c r="H184" s="409"/>
      <c r="I184" s="409"/>
      <c r="J184" s="409"/>
      <c r="K184" s="409"/>
      <c r="L184" s="409"/>
      <c r="M184" s="409"/>
      <c r="N184" s="409"/>
      <c r="O184" s="409"/>
      <c r="P184" s="409"/>
      <c r="Q184" s="63"/>
      <c r="R184" s="64"/>
      <c r="S184" s="65"/>
      <c r="T184" s="66"/>
      <c r="U184" s="398" t="s">
        <v>52</v>
      </c>
      <c r="V184" s="398"/>
      <c r="W184" s="398"/>
      <c r="X184" s="409"/>
      <c r="Y184" s="409"/>
      <c r="Z184" s="409"/>
      <c r="AA184" s="409"/>
      <c r="AB184" s="409"/>
      <c r="AC184" s="409"/>
      <c r="AD184" s="409"/>
      <c r="AE184" s="409"/>
      <c r="AF184" s="409"/>
      <c r="AG184" s="409"/>
      <c r="AH184" s="63"/>
      <c r="AI184" s="33"/>
    </row>
    <row r="185" spans="2:35" ht="19.149999999999999" customHeight="1">
      <c r="B185" s="32"/>
      <c r="C185" s="8"/>
      <c r="D185" s="398" t="s">
        <v>94</v>
      </c>
      <c r="E185" s="398"/>
      <c r="F185" s="398"/>
      <c r="G185" s="407" t="str">
        <f>IF(ISNA(VLOOKUP(G179,リスト!$J$7:$W$54,12,FALSE)),"",VLOOKUP(G179,リスト!$J$7:$W$54,12,FALSE))</f>
        <v/>
      </c>
      <c r="H185" s="407"/>
      <c r="I185" s="407"/>
      <c r="J185" s="407"/>
      <c r="K185" s="407"/>
      <c r="L185" s="407"/>
      <c r="M185" s="407"/>
      <c r="N185" s="407"/>
      <c r="O185" s="407"/>
      <c r="P185" s="407"/>
      <c r="Q185" s="63"/>
      <c r="R185" s="64"/>
      <c r="S185" s="65"/>
      <c r="T185" s="66"/>
      <c r="U185" s="398" t="s">
        <v>94</v>
      </c>
      <c r="V185" s="398"/>
      <c r="W185" s="398"/>
      <c r="X185" s="407" t="str">
        <f>IF(ISNA(VLOOKUP(X179,リスト!$J$7:$W$54,12,FALSE)),"",VLOOKUP(X179,リスト!$J$7:$W$54,12,FALSE))</f>
        <v/>
      </c>
      <c r="Y185" s="407"/>
      <c r="Z185" s="407"/>
      <c r="AA185" s="407"/>
      <c r="AB185" s="407"/>
      <c r="AC185" s="407"/>
      <c r="AD185" s="407"/>
      <c r="AE185" s="407"/>
      <c r="AF185" s="407"/>
      <c r="AG185" s="407"/>
      <c r="AH185" s="63"/>
      <c r="AI185" s="33"/>
    </row>
    <row r="186" spans="2:35" ht="19.149999999999999" customHeight="1">
      <c r="B186" s="32"/>
      <c r="C186" s="8"/>
      <c r="D186" s="398" t="s">
        <v>50</v>
      </c>
      <c r="E186" s="398"/>
      <c r="F186" s="398"/>
      <c r="G186" s="407" t="str">
        <f>IF(ISNA(VLOOKUP(G179,リスト!$J$7:$W$54,13,FALSE)),"",VLOOKUP(G179,リスト!$J$7:$W$54,13,FALSE))</f>
        <v/>
      </c>
      <c r="H186" s="407"/>
      <c r="I186" s="407"/>
      <c r="J186" s="407"/>
      <c r="K186" s="407"/>
      <c r="L186" s="407"/>
      <c r="M186" s="407"/>
      <c r="N186" s="407"/>
      <c r="O186" s="407"/>
      <c r="P186" s="407"/>
      <c r="Q186" s="63"/>
      <c r="R186" s="64"/>
      <c r="S186" s="65"/>
      <c r="T186" s="66"/>
      <c r="U186" s="398" t="s">
        <v>50</v>
      </c>
      <c r="V186" s="398"/>
      <c r="W186" s="398"/>
      <c r="X186" s="407" t="str">
        <f>IF(ISNA(VLOOKUP(X179,リスト!$J$7:$W$54,13,FALSE)),"",VLOOKUP(X179,リスト!$J$7:$W$54,13,FALSE))</f>
        <v/>
      </c>
      <c r="Y186" s="407"/>
      <c r="Z186" s="407"/>
      <c r="AA186" s="407"/>
      <c r="AB186" s="407"/>
      <c r="AC186" s="407"/>
      <c r="AD186" s="407"/>
      <c r="AE186" s="407"/>
      <c r="AF186" s="407"/>
      <c r="AG186" s="407"/>
      <c r="AH186" s="63"/>
      <c r="AI186" s="33"/>
    </row>
    <row r="187" spans="2:35" ht="19.149999999999999" customHeight="1">
      <c r="B187" s="32"/>
      <c r="C187" s="10"/>
      <c r="D187" s="13" t="s">
        <v>54</v>
      </c>
      <c r="E187" s="11"/>
      <c r="F187" s="11"/>
      <c r="G187" s="11"/>
      <c r="H187" s="11"/>
      <c r="I187" s="11"/>
      <c r="J187" s="11"/>
      <c r="K187" s="11"/>
      <c r="L187" s="11"/>
      <c r="M187" s="11"/>
      <c r="N187" s="11"/>
      <c r="O187" s="11"/>
      <c r="P187" s="11"/>
      <c r="Q187" s="12"/>
      <c r="R187" s="33"/>
      <c r="S187" s="32"/>
      <c r="T187" s="10"/>
      <c r="U187" s="13" t="s">
        <v>54</v>
      </c>
      <c r="V187" s="11"/>
      <c r="W187" s="11"/>
      <c r="X187" s="11"/>
      <c r="Y187" s="11"/>
      <c r="Z187" s="11"/>
      <c r="AA187" s="11"/>
      <c r="AB187" s="11"/>
      <c r="AC187" s="11"/>
      <c r="AD187" s="11"/>
      <c r="AE187" s="11"/>
      <c r="AF187" s="11"/>
      <c r="AG187" s="11"/>
      <c r="AH187" s="12"/>
      <c r="AI187" s="33"/>
    </row>
    <row r="188" spans="2:35" ht="19.149999999999999" customHeight="1">
      <c r="B188" s="34"/>
      <c r="C188" s="35"/>
      <c r="D188" s="35"/>
      <c r="E188" s="35"/>
      <c r="F188" s="35"/>
      <c r="G188" s="35"/>
      <c r="H188" s="35"/>
      <c r="I188" s="35"/>
      <c r="J188" s="35"/>
      <c r="K188" s="35"/>
      <c r="L188" s="35"/>
      <c r="M188" s="35"/>
      <c r="N188" s="35"/>
      <c r="O188" s="35"/>
      <c r="P188" s="35"/>
      <c r="Q188" s="35"/>
      <c r="R188" s="36"/>
      <c r="S188" s="34"/>
      <c r="T188" s="35"/>
      <c r="U188" s="35"/>
      <c r="V188" s="35"/>
      <c r="W188" s="35"/>
      <c r="X188" s="35"/>
      <c r="Y188" s="35"/>
      <c r="Z188" s="35"/>
      <c r="AA188" s="35"/>
      <c r="AB188" s="35"/>
      <c r="AC188" s="35"/>
      <c r="AD188" s="35"/>
      <c r="AE188" s="35"/>
      <c r="AF188" s="35"/>
      <c r="AG188" s="35"/>
      <c r="AH188" s="35"/>
      <c r="AI188" s="36"/>
    </row>
    <row r="196" spans="2:35" ht="11.25" customHeight="1">
      <c r="B196" s="375" t="s">
        <v>69</v>
      </c>
      <c r="C196" s="375"/>
      <c r="D196" s="375"/>
      <c r="E196" s="375"/>
    </row>
    <row r="197" spans="2:35" ht="11.25" customHeight="1">
      <c r="B197" s="375"/>
      <c r="C197" s="375"/>
      <c r="D197" s="375"/>
      <c r="E197" s="375"/>
    </row>
    <row r="198" spans="2:35" ht="18.75">
      <c r="B198" s="375"/>
      <c r="C198" s="375"/>
      <c r="D198" s="375"/>
      <c r="E198" s="375"/>
      <c r="F198" s="18"/>
      <c r="G198" s="376" t="str">
        <f>IF($G$10="","",$G$10)</f>
        <v>第５０回広島県民スポーツ大会　陸上競技個人申込書</v>
      </c>
      <c r="H198" s="376"/>
      <c r="I198" s="376"/>
      <c r="J198" s="376"/>
      <c r="K198" s="376"/>
      <c r="L198" s="376"/>
      <c r="M198" s="376"/>
      <c r="N198" s="376"/>
      <c r="O198" s="376"/>
      <c r="P198" s="376"/>
      <c r="Q198" s="376"/>
      <c r="R198" s="376"/>
      <c r="S198" s="376"/>
      <c r="T198" s="376"/>
      <c r="U198" s="376"/>
      <c r="V198" s="376"/>
      <c r="W198" s="376"/>
      <c r="X198" s="376"/>
      <c r="Y198" s="376"/>
      <c r="Z198" s="376"/>
      <c r="AA198" s="376"/>
      <c r="AB198" s="376"/>
      <c r="AC198" s="376"/>
      <c r="AD198" s="376"/>
      <c r="AE198" s="18"/>
      <c r="AF198" s="18"/>
      <c r="AG198" s="18"/>
      <c r="AH198" s="18"/>
      <c r="AI198" s="18"/>
    </row>
    <row r="200" spans="2:35" ht="19.149999999999999" customHeight="1">
      <c r="B200" s="29"/>
      <c r="C200" s="30"/>
      <c r="D200" s="30"/>
      <c r="E200" s="30"/>
      <c r="F200" s="30"/>
      <c r="G200" s="30"/>
      <c r="H200" s="30"/>
      <c r="I200" s="30"/>
      <c r="J200" s="30"/>
      <c r="K200" s="30"/>
      <c r="L200" s="30"/>
      <c r="M200" s="30"/>
      <c r="N200" s="30"/>
      <c r="O200" s="30"/>
      <c r="P200" s="30"/>
      <c r="Q200" s="30"/>
      <c r="R200" s="31"/>
      <c r="S200" s="29"/>
      <c r="T200" s="30"/>
      <c r="U200" s="30"/>
      <c r="V200" s="30"/>
      <c r="W200" s="30"/>
      <c r="X200" s="30"/>
      <c r="Y200" s="30"/>
      <c r="Z200" s="30"/>
      <c r="AA200" s="30"/>
      <c r="AB200" s="30"/>
      <c r="AC200" s="30"/>
      <c r="AD200" s="30"/>
      <c r="AE200" s="30"/>
      <c r="AF200" s="30"/>
      <c r="AG200" s="30"/>
      <c r="AH200" s="30"/>
      <c r="AI200" s="31"/>
    </row>
    <row r="201" spans="2:35" ht="19.149999999999999" customHeight="1">
      <c r="B201" s="32"/>
      <c r="C201" s="5"/>
      <c r="D201" s="6"/>
      <c r="E201" s="6"/>
      <c r="F201" s="6"/>
      <c r="G201" s="6"/>
      <c r="H201" s="6"/>
      <c r="I201" s="6"/>
      <c r="J201" s="6"/>
      <c r="K201" s="6"/>
      <c r="L201" s="6"/>
      <c r="M201" s="6"/>
      <c r="N201" s="6"/>
      <c r="O201" s="6"/>
      <c r="P201" s="6"/>
      <c r="Q201" s="7"/>
      <c r="R201" s="33"/>
      <c r="S201" s="32"/>
      <c r="T201" s="5"/>
      <c r="U201" s="6"/>
      <c r="V201" s="6"/>
      <c r="W201" s="6"/>
      <c r="X201" s="6"/>
      <c r="Y201" s="6"/>
      <c r="Z201" s="6"/>
      <c r="AA201" s="6"/>
      <c r="AB201" s="6"/>
      <c r="AC201" s="6"/>
      <c r="AD201" s="6"/>
      <c r="AE201" s="6"/>
      <c r="AF201" s="6"/>
      <c r="AG201" s="6"/>
      <c r="AH201" s="7"/>
      <c r="AI201" s="33"/>
    </row>
    <row r="202" spans="2:35" ht="19.149999999999999" customHeight="1">
      <c r="B202" s="32"/>
      <c r="C202" s="8"/>
      <c r="D202" s="398" t="s">
        <v>88</v>
      </c>
      <c r="E202" s="398"/>
      <c r="F202" s="398"/>
      <c r="G202" s="403">
        <v>25</v>
      </c>
      <c r="H202" s="404"/>
      <c r="I202" s="405"/>
      <c r="J202" s="392" t="s">
        <v>120</v>
      </c>
      <c r="K202" s="393"/>
      <c r="L202" s="394"/>
      <c r="M202" s="395" t="str">
        <f>IF(ISNA(VLOOKUP(G202,リスト!$J$7:$W$54,2,FALSE)),"",VLOOKUP(G202,リスト!$J$7:$W$54,2,FALSE))</f>
        <v/>
      </c>
      <c r="N202" s="396"/>
      <c r="O202" s="396"/>
      <c r="P202" s="397"/>
      <c r="Q202" s="9"/>
      <c r="R202" s="64"/>
      <c r="S202" s="65"/>
      <c r="T202" s="66"/>
      <c r="U202" s="398" t="s">
        <v>88</v>
      </c>
      <c r="V202" s="398"/>
      <c r="W202" s="398"/>
      <c r="X202" s="403">
        <v>26</v>
      </c>
      <c r="Y202" s="404"/>
      <c r="Z202" s="405"/>
      <c r="AA202" s="392" t="s">
        <v>120</v>
      </c>
      <c r="AB202" s="393"/>
      <c r="AC202" s="394"/>
      <c r="AD202" s="395" t="str">
        <f>IF(ISNA(VLOOKUP(X202,リスト!$J$7:$W$54,2,FALSE)),"",VLOOKUP(X202,リスト!$J$7:$W$54,2,FALSE))</f>
        <v/>
      </c>
      <c r="AE202" s="396"/>
      <c r="AF202" s="396"/>
      <c r="AG202" s="397"/>
      <c r="AH202" s="9"/>
      <c r="AI202" s="33"/>
    </row>
    <row r="203" spans="2:35" ht="19.149999999999999" customHeight="1">
      <c r="B203" s="32"/>
      <c r="C203" s="8"/>
      <c r="D203" s="398" t="s">
        <v>48</v>
      </c>
      <c r="E203" s="398"/>
      <c r="F203" s="398"/>
      <c r="G203" s="399">
        <f>IF(ISNA(VLOOKUP(G202,リスト!$J$7:$W$54,7,FALSE)),"",VLOOKUP(G202,リスト!$J$7:$W$54,7,FALSE))</f>
        <v>0</v>
      </c>
      <c r="H203" s="400"/>
      <c r="I203" s="400"/>
      <c r="J203" s="400"/>
      <c r="K203" s="400"/>
      <c r="L203" s="400"/>
      <c r="M203" s="400"/>
      <c r="N203" s="400"/>
      <c r="O203" s="400"/>
      <c r="P203" s="401"/>
      <c r="Q203" s="63"/>
      <c r="R203" s="64"/>
      <c r="S203" s="65"/>
      <c r="T203" s="66"/>
      <c r="U203" s="398" t="s">
        <v>48</v>
      </c>
      <c r="V203" s="398"/>
      <c r="W203" s="398"/>
      <c r="X203" s="399">
        <f>IF(ISNA(VLOOKUP(X202,リスト!$J$7:$W$54,7,FALSE)),"",VLOOKUP(X202,リスト!$J$7:$W$54,7,FALSE))</f>
        <v>0</v>
      </c>
      <c r="Y203" s="400"/>
      <c r="Z203" s="400"/>
      <c r="AA203" s="400"/>
      <c r="AB203" s="400"/>
      <c r="AC203" s="400"/>
      <c r="AD203" s="400"/>
      <c r="AE203" s="400"/>
      <c r="AF203" s="400"/>
      <c r="AG203" s="401"/>
      <c r="AH203" s="63"/>
      <c r="AI203" s="33"/>
    </row>
    <row r="204" spans="2:35" ht="19.149999999999999" customHeight="1">
      <c r="B204" s="32"/>
      <c r="C204" s="8"/>
      <c r="D204" s="398" t="s">
        <v>49</v>
      </c>
      <c r="E204" s="398"/>
      <c r="F204" s="398"/>
      <c r="G204" s="391">
        <f>IF(ISNA(VLOOKUP(G202,リスト!$J$7:$W$54,10,FALSE)),"",VLOOKUP(G202,リスト!$J$7:$W$54,10,FALSE))</f>
        <v>0</v>
      </c>
      <c r="H204" s="391"/>
      <c r="I204" s="391"/>
      <c r="J204" s="391"/>
      <c r="K204" s="391"/>
      <c r="L204" s="390" t="s">
        <v>31</v>
      </c>
      <c r="M204" s="390"/>
      <c r="N204" s="391">
        <f>IF(ISNA(VLOOKUP(G202,リスト!$J$7:$W$54,5,FALSE)),"",VLOOKUP(G202,リスト!$J$7:$W$54,5,FALSE))</f>
        <v>0</v>
      </c>
      <c r="O204" s="391"/>
      <c r="P204" s="391"/>
      <c r="Q204" s="80" t="str">
        <f>IF(N204="","",IF(N204="女",2,""))</f>
        <v/>
      </c>
      <c r="R204" s="64"/>
      <c r="S204" s="65"/>
      <c r="T204" s="66"/>
      <c r="U204" s="398" t="s">
        <v>49</v>
      </c>
      <c r="V204" s="398"/>
      <c r="W204" s="398"/>
      <c r="X204" s="391">
        <f>IF(ISNA(VLOOKUP(X202,リスト!$J$7:$W$54,10,FALSE)),"",VLOOKUP(X202,リスト!$J$7:$W$54,10,FALSE))</f>
        <v>0</v>
      </c>
      <c r="Y204" s="391"/>
      <c r="Z204" s="391"/>
      <c r="AA204" s="391"/>
      <c r="AB204" s="391"/>
      <c r="AC204" s="390" t="s">
        <v>31</v>
      </c>
      <c r="AD204" s="390"/>
      <c r="AE204" s="391">
        <f>IF(ISNA(VLOOKUP(X202,リスト!$J$7:$W$54,5,FALSE)),"",VLOOKUP(X202,リスト!$J$7:$W$54,5,FALSE))</f>
        <v>0</v>
      </c>
      <c r="AF204" s="391"/>
      <c r="AG204" s="391"/>
      <c r="AH204" s="80" t="str">
        <f>IF(AE204="","",IF(AE204="女",2,""))</f>
        <v/>
      </c>
      <c r="AI204" s="33"/>
    </row>
    <row r="205" spans="2:35" ht="19.149999999999999" customHeight="1">
      <c r="B205" s="32"/>
      <c r="C205" s="8"/>
      <c r="D205" s="406" t="s">
        <v>53</v>
      </c>
      <c r="E205" s="406"/>
      <c r="F205" s="406"/>
      <c r="G205" s="402" t="str">
        <f>IF(ISNA(VLOOKUP(G202,リスト!$J$7:$W$54,4,FALSE)),"",VLOOKUP(G202,リスト!$J$7:$W$54,4,FALSE))</f>
        <v xml:space="preserve">  </v>
      </c>
      <c r="H205" s="402"/>
      <c r="I205" s="402"/>
      <c r="J205" s="402"/>
      <c r="K205" s="402"/>
      <c r="L205" s="402"/>
      <c r="M205" s="402"/>
      <c r="N205" s="402"/>
      <c r="O205" s="402"/>
      <c r="P205" s="402"/>
      <c r="Q205" s="63"/>
      <c r="R205" s="64"/>
      <c r="S205" s="65"/>
      <c r="T205" s="66"/>
      <c r="U205" s="406" t="s">
        <v>53</v>
      </c>
      <c r="V205" s="406"/>
      <c r="W205" s="406"/>
      <c r="X205" s="402" t="str">
        <f>IF(ISNA(VLOOKUP(X202,リスト!$J$7:$W$54,4,FALSE)),"",VLOOKUP(X202,リスト!$J$7:$W$54,4,FALSE))</f>
        <v xml:space="preserve">  </v>
      </c>
      <c r="Y205" s="402"/>
      <c r="Z205" s="402"/>
      <c r="AA205" s="402"/>
      <c r="AB205" s="402"/>
      <c r="AC205" s="402"/>
      <c r="AD205" s="402"/>
      <c r="AE205" s="402"/>
      <c r="AF205" s="402"/>
      <c r="AG205" s="402"/>
      <c r="AH205" s="63"/>
      <c r="AI205" s="33"/>
    </row>
    <row r="206" spans="2:35" ht="19.149999999999999" customHeight="1">
      <c r="B206" s="32"/>
      <c r="C206" s="8"/>
      <c r="D206" s="410" t="s">
        <v>51</v>
      </c>
      <c r="E206" s="410"/>
      <c r="F206" s="410"/>
      <c r="G206" s="408" t="str">
        <f>IF(ISNA(VLOOKUP(G202,リスト!$J$7:$W$54,3,FALSE)),"",VLOOKUP(G202,リスト!$J$7:$W$54,3,FALSE))</f>
        <v>0  0</v>
      </c>
      <c r="H206" s="408"/>
      <c r="I206" s="408"/>
      <c r="J206" s="408"/>
      <c r="K206" s="408"/>
      <c r="L206" s="408"/>
      <c r="M206" s="408"/>
      <c r="N206" s="408"/>
      <c r="O206" s="408"/>
      <c r="P206" s="408"/>
      <c r="Q206" s="63"/>
      <c r="R206" s="64"/>
      <c r="S206" s="65"/>
      <c r="T206" s="66"/>
      <c r="U206" s="410" t="s">
        <v>51</v>
      </c>
      <c r="V206" s="410"/>
      <c r="W206" s="410"/>
      <c r="X206" s="408" t="str">
        <f>IF(ISNA(VLOOKUP(X202,リスト!$J$7:$W$54,3,FALSE)),"",VLOOKUP(X202,リスト!$J$7:$W$54,3,FALSE))</f>
        <v>0  0</v>
      </c>
      <c r="Y206" s="408"/>
      <c r="Z206" s="408"/>
      <c r="AA206" s="408"/>
      <c r="AB206" s="408"/>
      <c r="AC206" s="408"/>
      <c r="AD206" s="408"/>
      <c r="AE206" s="408"/>
      <c r="AF206" s="408"/>
      <c r="AG206" s="408"/>
      <c r="AH206" s="63"/>
      <c r="AI206" s="33"/>
    </row>
    <row r="207" spans="2:35" ht="19.149999999999999" customHeight="1">
      <c r="B207" s="32"/>
      <c r="C207" s="8"/>
      <c r="D207" s="398" t="s">
        <v>52</v>
      </c>
      <c r="E207" s="398"/>
      <c r="F207" s="398"/>
      <c r="G207" s="409"/>
      <c r="H207" s="409"/>
      <c r="I207" s="409"/>
      <c r="J207" s="409"/>
      <c r="K207" s="409"/>
      <c r="L207" s="409"/>
      <c r="M207" s="409"/>
      <c r="N207" s="409"/>
      <c r="O207" s="409"/>
      <c r="P207" s="409"/>
      <c r="Q207" s="63"/>
      <c r="R207" s="64"/>
      <c r="S207" s="65"/>
      <c r="T207" s="66"/>
      <c r="U207" s="398" t="s">
        <v>52</v>
      </c>
      <c r="V207" s="398"/>
      <c r="W207" s="398"/>
      <c r="X207" s="409"/>
      <c r="Y207" s="409"/>
      <c r="Z207" s="409"/>
      <c r="AA207" s="409"/>
      <c r="AB207" s="409"/>
      <c r="AC207" s="409"/>
      <c r="AD207" s="409"/>
      <c r="AE207" s="409"/>
      <c r="AF207" s="409"/>
      <c r="AG207" s="409"/>
      <c r="AH207" s="63"/>
      <c r="AI207" s="33"/>
    </row>
    <row r="208" spans="2:35" ht="19.149999999999999" customHeight="1">
      <c r="B208" s="32"/>
      <c r="C208" s="8"/>
      <c r="D208" s="398" t="s">
        <v>94</v>
      </c>
      <c r="E208" s="398"/>
      <c r="F208" s="398"/>
      <c r="G208" s="407" t="str">
        <f>IF(ISNA(VLOOKUP(G202,リスト!$J$7:$W$54,12,FALSE)),"",VLOOKUP(G202,リスト!$J$7:$W$54,12,FALSE))</f>
        <v/>
      </c>
      <c r="H208" s="407"/>
      <c r="I208" s="407"/>
      <c r="J208" s="407"/>
      <c r="K208" s="407"/>
      <c r="L208" s="407"/>
      <c r="M208" s="407"/>
      <c r="N208" s="407"/>
      <c r="O208" s="407"/>
      <c r="P208" s="407"/>
      <c r="Q208" s="63"/>
      <c r="R208" s="64"/>
      <c r="S208" s="65"/>
      <c r="T208" s="66"/>
      <c r="U208" s="398" t="s">
        <v>94</v>
      </c>
      <c r="V208" s="398"/>
      <c r="W208" s="398"/>
      <c r="X208" s="407" t="str">
        <f>IF(ISNA(VLOOKUP(X202,リスト!$J$7:$W$54,12,FALSE)),"",VLOOKUP(X202,リスト!$J$7:$W$54,12,FALSE))</f>
        <v/>
      </c>
      <c r="Y208" s="407"/>
      <c r="Z208" s="407"/>
      <c r="AA208" s="407"/>
      <c r="AB208" s="407"/>
      <c r="AC208" s="407"/>
      <c r="AD208" s="407"/>
      <c r="AE208" s="407"/>
      <c r="AF208" s="407"/>
      <c r="AG208" s="407"/>
      <c r="AH208" s="63"/>
      <c r="AI208" s="33"/>
    </row>
    <row r="209" spans="2:35" ht="19.149999999999999" customHeight="1">
      <c r="B209" s="32"/>
      <c r="C209" s="8"/>
      <c r="D209" s="398" t="s">
        <v>50</v>
      </c>
      <c r="E209" s="398"/>
      <c r="F209" s="398"/>
      <c r="G209" s="407" t="str">
        <f>IF(ISNA(VLOOKUP(G202,リスト!$J$7:$W$54,13,FALSE)),"",VLOOKUP(G202,リスト!$J$7:$W$54,13,FALSE))</f>
        <v/>
      </c>
      <c r="H209" s="407"/>
      <c r="I209" s="407"/>
      <c r="J209" s="407"/>
      <c r="K209" s="407"/>
      <c r="L209" s="407"/>
      <c r="M209" s="407"/>
      <c r="N209" s="407"/>
      <c r="O209" s="407"/>
      <c r="P209" s="407"/>
      <c r="Q209" s="63"/>
      <c r="R209" s="64"/>
      <c r="S209" s="65"/>
      <c r="T209" s="66"/>
      <c r="U209" s="398" t="s">
        <v>50</v>
      </c>
      <c r="V209" s="398"/>
      <c r="W209" s="398"/>
      <c r="X209" s="407" t="str">
        <f>IF(ISNA(VLOOKUP(X202,リスト!$J$7:$W$54,13,FALSE)),"",VLOOKUP(X202,リスト!$J$7:$W$54,13,FALSE))</f>
        <v/>
      </c>
      <c r="Y209" s="407"/>
      <c r="Z209" s="407"/>
      <c r="AA209" s="407"/>
      <c r="AB209" s="407"/>
      <c r="AC209" s="407"/>
      <c r="AD209" s="407"/>
      <c r="AE209" s="407"/>
      <c r="AF209" s="407"/>
      <c r="AG209" s="407"/>
      <c r="AH209" s="63"/>
      <c r="AI209" s="33"/>
    </row>
    <row r="210" spans="2:35" ht="19.149999999999999" customHeight="1">
      <c r="B210" s="32"/>
      <c r="C210" s="10"/>
      <c r="D210" s="13" t="s">
        <v>54</v>
      </c>
      <c r="E210" s="11"/>
      <c r="F210" s="11"/>
      <c r="G210" s="11"/>
      <c r="H210" s="11"/>
      <c r="I210" s="11"/>
      <c r="J210" s="11"/>
      <c r="K210" s="11"/>
      <c r="L210" s="11"/>
      <c r="M210" s="11"/>
      <c r="N210" s="11"/>
      <c r="O210" s="11"/>
      <c r="P210" s="11"/>
      <c r="Q210" s="12"/>
      <c r="R210" s="33"/>
      <c r="S210" s="32"/>
      <c r="T210" s="10"/>
      <c r="U210" s="13" t="s">
        <v>54</v>
      </c>
      <c r="V210" s="11"/>
      <c r="W210" s="11"/>
      <c r="X210" s="11"/>
      <c r="Y210" s="11"/>
      <c r="Z210" s="11"/>
      <c r="AA210" s="11"/>
      <c r="AB210" s="11"/>
      <c r="AC210" s="11"/>
      <c r="AD210" s="11"/>
      <c r="AE210" s="11"/>
      <c r="AF210" s="11"/>
      <c r="AG210" s="11"/>
      <c r="AH210" s="12"/>
      <c r="AI210" s="33"/>
    </row>
    <row r="211" spans="2:35" ht="19.149999999999999" customHeight="1">
      <c r="B211" s="34"/>
      <c r="C211" s="35"/>
      <c r="D211" s="35"/>
      <c r="E211" s="35"/>
      <c r="F211" s="35"/>
      <c r="G211" s="35"/>
      <c r="H211" s="35"/>
      <c r="I211" s="35"/>
      <c r="J211" s="35"/>
      <c r="K211" s="35"/>
      <c r="L211" s="35"/>
      <c r="M211" s="35"/>
      <c r="N211" s="35"/>
      <c r="O211" s="35"/>
      <c r="P211" s="35"/>
      <c r="Q211" s="35"/>
      <c r="R211" s="36"/>
      <c r="S211" s="34"/>
      <c r="T211" s="35"/>
      <c r="U211" s="35"/>
      <c r="V211" s="35"/>
      <c r="W211" s="35"/>
      <c r="X211" s="35"/>
      <c r="Y211" s="35"/>
      <c r="Z211" s="35"/>
      <c r="AA211" s="35"/>
      <c r="AB211" s="35"/>
      <c r="AC211" s="35"/>
      <c r="AD211" s="35"/>
      <c r="AE211" s="35"/>
      <c r="AF211" s="35"/>
      <c r="AG211" s="35"/>
      <c r="AH211" s="35"/>
      <c r="AI211" s="36"/>
    </row>
    <row r="212" spans="2:35" ht="19.149999999999999" customHeight="1">
      <c r="B212" s="29"/>
      <c r="C212" s="30"/>
      <c r="D212" s="30"/>
      <c r="E212" s="30"/>
      <c r="F212" s="30"/>
      <c r="G212" s="30"/>
      <c r="H212" s="30"/>
      <c r="I212" s="30"/>
      <c r="J212" s="30"/>
      <c r="K212" s="30"/>
      <c r="L212" s="30"/>
      <c r="M212" s="30"/>
      <c r="N212" s="30"/>
      <c r="O212" s="30"/>
      <c r="P212" s="30"/>
      <c r="Q212" s="30"/>
      <c r="R212" s="31"/>
      <c r="S212" s="29"/>
      <c r="T212" s="30"/>
      <c r="U212" s="30"/>
      <c r="V212" s="30"/>
      <c r="W212" s="30"/>
      <c r="X212" s="30"/>
      <c r="Y212" s="30"/>
      <c r="Z212" s="30"/>
      <c r="AA212" s="30"/>
      <c r="AB212" s="30"/>
      <c r="AC212" s="30"/>
      <c r="AD212" s="30"/>
      <c r="AE212" s="30"/>
      <c r="AF212" s="30"/>
      <c r="AG212" s="30"/>
      <c r="AH212" s="30"/>
      <c r="AI212" s="31"/>
    </row>
    <row r="213" spans="2:35" ht="19.149999999999999" customHeight="1">
      <c r="B213" s="32"/>
      <c r="C213" s="5"/>
      <c r="D213" s="6"/>
      <c r="E213" s="6"/>
      <c r="F213" s="6"/>
      <c r="G213" s="6"/>
      <c r="H213" s="6"/>
      <c r="I213" s="6"/>
      <c r="J213" s="6"/>
      <c r="K213" s="6"/>
      <c r="L213" s="6"/>
      <c r="M213" s="6"/>
      <c r="N213" s="6"/>
      <c r="O213" s="6"/>
      <c r="P213" s="6"/>
      <c r="Q213" s="7"/>
      <c r="R213" s="33"/>
      <c r="S213" s="32"/>
      <c r="T213" s="5"/>
      <c r="U213" s="6"/>
      <c r="V213" s="6"/>
      <c r="W213" s="6"/>
      <c r="X213" s="6"/>
      <c r="Y213" s="6"/>
      <c r="Z213" s="6"/>
      <c r="AA213" s="6"/>
      <c r="AB213" s="6"/>
      <c r="AC213" s="6"/>
      <c r="AD213" s="6"/>
      <c r="AE213" s="6"/>
      <c r="AF213" s="6"/>
      <c r="AG213" s="6"/>
      <c r="AH213" s="7"/>
      <c r="AI213" s="33"/>
    </row>
    <row r="214" spans="2:35" ht="19.149999999999999" customHeight="1">
      <c r="B214" s="32"/>
      <c r="C214" s="8"/>
      <c r="D214" s="398" t="s">
        <v>88</v>
      </c>
      <c r="E214" s="398"/>
      <c r="F214" s="398"/>
      <c r="G214" s="403">
        <v>27</v>
      </c>
      <c r="H214" s="404"/>
      <c r="I214" s="405"/>
      <c r="J214" s="392" t="s">
        <v>120</v>
      </c>
      <c r="K214" s="393"/>
      <c r="L214" s="394"/>
      <c r="M214" s="395" t="str">
        <f>IF(ISNA(VLOOKUP(G214,リスト!$J$7:$W$54,2,FALSE)),"",VLOOKUP(G214,リスト!$J$7:$W$54,2,FALSE))</f>
        <v/>
      </c>
      <c r="N214" s="396"/>
      <c r="O214" s="396"/>
      <c r="P214" s="397"/>
      <c r="Q214" s="9"/>
      <c r="R214" s="64"/>
      <c r="S214" s="65"/>
      <c r="T214" s="66"/>
      <c r="U214" s="398" t="s">
        <v>88</v>
      </c>
      <c r="V214" s="398"/>
      <c r="W214" s="398"/>
      <c r="X214" s="403">
        <v>28</v>
      </c>
      <c r="Y214" s="404"/>
      <c r="Z214" s="405"/>
      <c r="AA214" s="392" t="s">
        <v>120</v>
      </c>
      <c r="AB214" s="393"/>
      <c r="AC214" s="394"/>
      <c r="AD214" s="395" t="str">
        <f>IF(ISNA(VLOOKUP(X214,リスト!$J$7:$W$54,2,FALSE)),"",VLOOKUP(X214,リスト!$J$7:$W$54,2,FALSE))</f>
        <v/>
      </c>
      <c r="AE214" s="396"/>
      <c r="AF214" s="396"/>
      <c r="AG214" s="397"/>
      <c r="AH214" s="9"/>
      <c r="AI214" s="33"/>
    </row>
    <row r="215" spans="2:35" ht="19.149999999999999" customHeight="1">
      <c r="B215" s="32"/>
      <c r="C215" s="8"/>
      <c r="D215" s="398" t="s">
        <v>48</v>
      </c>
      <c r="E215" s="398"/>
      <c r="F215" s="398"/>
      <c r="G215" s="399">
        <f>IF(ISNA(VLOOKUP(G214,リスト!$J$7:$W$54,7,FALSE)),"",VLOOKUP(G214,リスト!$J$7:$W$54,7,FALSE))</f>
        <v>0</v>
      </c>
      <c r="H215" s="400"/>
      <c r="I215" s="400"/>
      <c r="J215" s="400"/>
      <c r="K215" s="400"/>
      <c r="L215" s="400"/>
      <c r="M215" s="400"/>
      <c r="N215" s="400"/>
      <c r="O215" s="400"/>
      <c r="P215" s="401"/>
      <c r="Q215" s="63"/>
      <c r="R215" s="64"/>
      <c r="S215" s="65"/>
      <c r="T215" s="66"/>
      <c r="U215" s="398" t="s">
        <v>48</v>
      </c>
      <c r="V215" s="398"/>
      <c r="W215" s="398"/>
      <c r="X215" s="399">
        <f>IF(ISNA(VLOOKUP(X214,リスト!$J$7:$W$54,7,FALSE)),"",VLOOKUP(X214,リスト!$J$7:$W$54,7,FALSE))</f>
        <v>0</v>
      </c>
      <c r="Y215" s="400"/>
      <c r="Z215" s="400"/>
      <c r="AA215" s="400"/>
      <c r="AB215" s="400"/>
      <c r="AC215" s="400"/>
      <c r="AD215" s="400"/>
      <c r="AE215" s="400"/>
      <c r="AF215" s="400"/>
      <c r="AG215" s="401"/>
      <c r="AH215" s="63"/>
      <c r="AI215" s="33"/>
    </row>
    <row r="216" spans="2:35" ht="19.149999999999999" customHeight="1">
      <c r="B216" s="32"/>
      <c r="C216" s="8"/>
      <c r="D216" s="398" t="s">
        <v>49</v>
      </c>
      <c r="E216" s="398"/>
      <c r="F216" s="398"/>
      <c r="G216" s="391">
        <f>IF(ISNA(VLOOKUP(G214,リスト!$J$7:$W$54,10,FALSE)),"",VLOOKUP(G214,リスト!$J$7:$W$54,10,FALSE))</f>
        <v>0</v>
      </c>
      <c r="H216" s="391"/>
      <c r="I216" s="391"/>
      <c r="J216" s="391"/>
      <c r="K216" s="391"/>
      <c r="L216" s="390" t="s">
        <v>31</v>
      </c>
      <c r="M216" s="390"/>
      <c r="N216" s="391">
        <f>IF(ISNA(VLOOKUP(G214,リスト!$J$7:$W$54,5,FALSE)),"",VLOOKUP(G214,リスト!$J$7:$W$54,5,FALSE))</f>
        <v>0</v>
      </c>
      <c r="O216" s="391"/>
      <c r="P216" s="391"/>
      <c r="Q216" s="80" t="str">
        <f>IF(N216="","",IF(N216="女",2,""))</f>
        <v/>
      </c>
      <c r="R216" s="64"/>
      <c r="S216" s="65"/>
      <c r="T216" s="66"/>
      <c r="U216" s="398" t="s">
        <v>49</v>
      </c>
      <c r="V216" s="398"/>
      <c r="W216" s="398"/>
      <c r="X216" s="391">
        <f>IF(ISNA(VLOOKUP(X214,リスト!$J$7:$W$54,10,FALSE)),"",VLOOKUP(X214,リスト!$J$7:$W$54,10,FALSE))</f>
        <v>0</v>
      </c>
      <c r="Y216" s="391"/>
      <c r="Z216" s="391"/>
      <c r="AA216" s="391"/>
      <c r="AB216" s="391"/>
      <c r="AC216" s="390" t="s">
        <v>31</v>
      </c>
      <c r="AD216" s="390"/>
      <c r="AE216" s="391">
        <f>IF(ISNA(VLOOKUP(X214,リスト!$J$7:$W$54,5,FALSE)),"",VLOOKUP(X214,リスト!$J$7:$W$54,5,FALSE))</f>
        <v>0</v>
      </c>
      <c r="AF216" s="391"/>
      <c r="AG216" s="391"/>
      <c r="AH216" s="80" t="str">
        <f>IF(AE216="","",IF(AE216="女",2,""))</f>
        <v/>
      </c>
      <c r="AI216" s="33"/>
    </row>
    <row r="217" spans="2:35" ht="19.149999999999999" customHeight="1">
      <c r="B217" s="32"/>
      <c r="C217" s="8"/>
      <c r="D217" s="406" t="s">
        <v>53</v>
      </c>
      <c r="E217" s="406"/>
      <c r="F217" s="406"/>
      <c r="G217" s="402" t="str">
        <f>IF(ISNA(VLOOKUP(G214,リスト!$J$7:$W$54,4,FALSE)),"",VLOOKUP(G214,リスト!$J$7:$W$54,4,FALSE))</f>
        <v xml:space="preserve">  </v>
      </c>
      <c r="H217" s="402"/>
      <c r="I217" s="402"/>
      <c r="J217" s="402"/>
      <c r="K217" s="402"/>
      <c r="L217" s="402"/>
      <c r="M217" s="402"/>
      <c r="N217" s="402"/>
      <c r="O217" s="402"/>
      <c r="P217" s="402"/>
      <c r="Q217" s="63"/>
      <c r="R217" s="64"/>
      <c r="S217" s="65"/>
      <c r="T217" s="66"/>
      <c r="U217" s="406" t="s">
        <v>53</v>
      </c>
      <c r="V217" s="406"/>
      <c r="W217" s="406"/>
      <c r="X217" s="402" t="str">
        <f>IF(ISNA(VLOOKUP(X214,リスト!$J$7:$W$54,4,FALSE)),"",VLOOKUP(X214,リスト!$J$7:$W$54,4,FALSE))</f>
        <v xml:space="preserve">  </v>
      </c>
      <c r="Y217" s="402"/>
      <c r="Z217" s="402"/>
      <c r="AA217" s="402"/>
      <c r="AB217" s="402"/>
      <c r="AC217" s="402"/>
      <c r="AD217" s="402"/>
      <c r="AE217" s="402"/>
      <c r="AF217" s="402"/>
      <c r="AG217" s="402"/>
      <c r="AH217" s="63"/>
      <c r="AI217" s="33"/>
    </row>
    <row r="218" spans="2:35" ht="19.149999999999999" customHeight="1">
      <c r="B218" s="32"/>
      <c r="C218" s="8"/>
      <c r="D218" s="410" t="s">
        <v>51</v>
      </c>
      <c r="E218" s="410"/>
      <c r="F218" s="410"/>
      <c r="G218" s="408" t="str">
        <f>IF(ISNA(VLOOKUP(G214,リスト!$J$7:$W$54,3,FALSE)),"",VLOOKUP(G214,リスト!$J$7:$W$54,3,FALSE))</f>
        <v>0  0</v>
      </c>
      <c r="H218" s="408"/>
      <c r="I218" s="408"/>
      <c r="J218" s="408"/>
      <c r="K218" s="408"/>
      <c r="L218" s="408"/>
      <c r="M218" s="408"/>
      <c r="N218" s="408"/>
      <c r="O218" s="408"/>
      <c r="P218" s="408"/>
      <c r="Q218" s="63"/>
      <c r="R218" s="64"/>
      <c r="S218" s="65"/>
      <c r="T218" s="66"/>
      <c r="U218" s="410" t="s">
        <v>51</v>
      </c>
      <c r="V218" s="410"/>
      <c r="W218" s="410"/>
      <c r="X218" s="408" t="str">
        <f>IF(ISNA(VLOOKUP(X214,リスト!$J$7:$W$54,3,FALSE)),"",VLOOKUP(X214,リスト!$J$7:$W$54,3,FALSE))</f>
        <v>0  0</v>
      </c>
      <c r="Y218" s="408"/>
      <c r="Z218" s="408"/>
      <c r="AA218" s="408"/>
      <c r="AB218" s="408"/>
      <c r="AC218" s="408"/>
      <c r="AD218" s="408"/>
      <c r="AE218" s="408"/>
      <c r="AF218" s="408"/>
      <c r="AG218" s="408"/>
      <c r="AH218" s="63"/>
      <c r="AI218" s="33"/>
    </row>
    <row r="219" spans="2:35" ht="19.149999999999999" customHeight="1">
      <c r="B219" s="32"/>
      <c r="C219" s="8"/>
      <c r="D219" s="398" t="s">
        <v>52</v>
      </c>
      <c r="E219" s="398"/>
      <c r="F219" s="398"/>
      <c r="G219" s="409"/>
      <c r="H219" s="409"/>
      <c r="I219" s="409"/>
      <c r="J219" s="409"/>
      <c r="K219" s="409"/>
      <c r="L219" s="409"/>
      <c r="M219" s="409"/>
      <c r="N219" s="409"/>
      <c r="O219" s="409"/>
      <c r="P219" s="409"/>
      <c r="Q219" s="63"/>
      <c r="R219" s="64"/>
      <c r="S219" s="65"/>
      <c r="T219" s="66"/>
      <c r="U219" s="398" t="s">
        <v>52</v>
      </c>
      <c r="V219" s="398"/>
      <c r="W219" s="398"/>
      <c r="X219" s="409"/>
      <c r="Y219" s="409"/>
      <c r="Z219" s="409"/>
      <c r="AA219" s="409"/>
      <c r="AB219" s="409"/>
      <c r="AC219" s="409"/>
      <c r="AD219" s="409"/>
      <c r="AE219" s="409"/>
      <c r="AF219" s="409"/>
      <c r="AG219" s="409"/>
      <c r="AH219" s="63"/>
      <c r="AI219" s="33"/>
    </row>
    <row r="220" spans="2:35" ht="19.149999999999999" customHeight="1">
      <c r="B220" s="32"/>
      <c r="C220" s="8"/>
      <c r="D220" s="398" t="s">
        <v>94</v>
      </c>
      <c r="E220" s="398"/>
      <c r="F220" s="398"/>
      <c r="G220" s="407" t="str">
        <f>IF(ISNA(VLOOKUP(G214,リスト!$J$7:$W$54,12,FALSE)),"",VLOOKUP(G214,リスト!$J$7:$W$54,12,FALSE))</f>
        <v/>
      </c>
      <c r="H220" s="407"/>
      <c r="I220" s="407"/>
      <c r="J220" s="407"/>
      <c r="K220" s="407"/>
      <c r="L220" s="407"/>
      <c r="M220" s="407"/>
      <c r="N220" s="407"/>
      <c r="O220" s="407"/>
      <c r="P220" s="407"/>
      <c r="Q220" s="63"/>
      <c r="R220" s="64"/>
      <c r="S220" s="65"/>
      <c r="T220" s="66"/>
      <c r="U220" s="398" t="s">
        <v>94</v>
      </c>
      <c r="V220" s="398"/>
      <c r="W220" s="398"/>
      <c r="X220" s="407" t="str">
        <f>IF(ISNA(VLOOKUP(X214,リスト!$J$7:$W$54,12,FALSE)),"",VLOOKUP(X214,リスト!$J$7:$W$54,12,FALSE))</f>
        <v/>
      </c>
      <c r="Y220" s="407"/>
      <c r="Z220" s="407"/>
      <c r="AA220" s="407"/>
      <c r="AB220" s="407"/>
      <c r="AC220" s="407"/>
      <c r="AD220" s="407"/>
      <c r="AE220" s="407"/>
      <c r="AF220" s="407"/>
      <c r="AG220" s="407"/>
      <c r="AH220" s="63"/>
      <c r="AI220" s="33"/>
    </row>
    <row r="221" spans="2:35" ht="19.149999999999999" customHeight="1">
      <c r="B221" s="32"/>
      <c r="C221" s="8"/>
      <c r="D221" s="398" t="s">
        <v>50</v>
      </c>
      <c r="E221" s="398"/>
      <c r="F221" s="398"/>
      <c r="G221" s="407" t="str">
        <f>IF(ISNA(VLOOKUP(G214,リスト!$J$7:$W$54,13,FALSE)),"",VLOOKUP(G214,リスト!$J$7:$W$54,13,FALSE))</f>
        <v/>
      </c>
      <c r="H221" s="407"/>
      <c r="I221" s="407"/>
      <c r="J221" s="407"/>
      <c r="K221" s="407"/>
      <c r="L221" s="407"/>
      <c r="M221" s="407"/>
      <c r="N221" s="407"/>
      <c r="O221" s="407"/>
      <c r="P221" s="407"/>
      <c r="Q221" s="63"/>
      <c r="R221" s="64"/>
      <c r="S221" s="65"/>
      <c r="T221" s="66"/>
      <c r="U221" s="398" t="s">
        <v>50</v>
      </c>
      <c r="V221" s="398"/>
      <c r="W221" s="398"/>
      <c r="X221" s="407" t="str">
        <f>IF(ISNA(VLOOKUP(X214,リスト!$J$7:$W$54,13,FALSE)),"",VLOOKUP(X214,リスト!$J$7:$W$54,13,FALSE))</f>
        <v/>
      </c>
      <c r="Y221" s="407"/>
      <c r="Z221" s="407"/>
      <c r="AA221" s="407"/>
      <c r="AB221" s="407"/>
      <c r="AC221" s="407"/>
      <c r="AD221" s="407"/>
      <c r="AE221" s="407"/>
      <c r="AF221" s="407"/>
      <c r="AG221" s="407"/>
      <c r="AH221" s="63"/>
      <c r="AI221" s="33"/>
    </row>
    <row r="222" spans="2:35" ht="19.149999999999999" customHeight="1">
      <c r="B222" s="32"/>
      <c r="C222" s="10"/>
      <c r="D222" s="13" t="s">
        <v>54</v>
      </c>
      <c r="E222" s="11"/>
      <c r="F222" s="11"/>
      <c r="G222" s="11"/>
      <c r="H222" s="11"/>
      <c r="I222" s="11"/>
      <c r="J222" s="11"/>
      <c r="K222" s="11"/>
      <c r="L222" s="11"/>
      <c r="M222" s="11"/>
      <c r="N222" s="11"/>
      <c r="O222" s="11"/>
      <c r="P222" s="11"/>
      <c r="Q222" s="12"/>
      <c r="R222" s="33"/>
      <c r="S222" s="32"/>
      <c r="T222" s="10"/>
      <c r="U222" s="13" t="s">
        <v>54</v>
      </c>
      <c r="V222" s="11"/>
      <c r="W222" s="11"/>
      <c r="X222" s="11"/>
      <c r="Y222" s="11"/>
      <c r="Z222" s="11"/>
      <c r="AA222" s="11"/>
      <c r="AB222" s="11"/>
      <c r="AC222" s="11"/>
      <c r="AD222" s="11"/>
      <c r="AE222" s="11"/>
      <c r="AF222" s="11"/>
      <c r="AG222" s="11"/>
      <c r="AH222" s="12"/>
      <c r="AI222" s="33"/>
    </row>
    <row r="223" spans="2:35" ht="19.149999999999999" customHeight="1">
      <c r="B223" s="34"/>
      <c r="C223" s="35"/>
      <c r="D223" s="35"/>
      <c r="E223" s="35"/>
      <c r="F223" s="35"/>
      <c r="G223" s="35"/>
      <c r="H223" s="35"/>
      <c r="I223" s="35"/>
      <c r="J223" s="35"/>
      <c r="K223" s="35"/>
      <c r="L223" s="35"/>
      <c r="M223" s="35"/>
      <c r="N223" s="35"/>
      <c r="O223" s="35"/>
      <c r="P223" s="35"/>
      <c r="Q223" s="35"/>
      <c r="R223" s="36"/>
      <c r="S223" s="34"/>
      <c r="T223" s="35"/>
      <c r="U223" s="35"/>
      <c r="V223" s="35"/>
      <c r="W223" s="35"/>
      <c r="X223" s="35"/>
      <c r="Y223" s="35"/>
      <c r="Z223" s="35"/>
      <c r="AA223" s="35"/>
      <c r="AB223" s="35"/>
      <c r="AC223" s="35"/>
      <c r="AD223" s="35"/>
      <c r="AE223" s="35"/>
      <c r="AF223" s="35"/>
      <c r="AG223" s="35"/>
      <c r="AH223" s="35"/>
      <c r="AI223" s="36"/>
    </row>
    <row r="224" spans="2:35" ht="19.149999999999999" customHeight="1">
      <c r="B224" s="29"/>
      <c r="C224" s="30"/>
      <c r="D224" s="30"/>
      <c r="E224" s="30"/>
      <c r="F224" s="30"/>
      <c r="G224" s="30"/>
      <c r="H224" s="30"/>
      <c r="I224" s="30"/>
      <c r="J224" s="30"/>
      <c r="K224" s="30"/>
      <c r="L224" s="30"/>
      <c r="M224" s="30"/>
      <c r="N224" s="30"/>
      <c r="O224" s="30"/>
      <c r="P224" s="30"/>
      <c r="Q224" s="30"/>
      <c r="R224" s="31"/>
      <c r="S224" s="29"/>
      <c r="T224" s="30"/>
      <c r="U224" s="30"/>
      <c r="V224" s="30"/>
      <c r="W224" s="30"/>
      <c r="X224" s="30"/>
      <c r="Y224" s="30"/>
      <c r="Z224" s="30"/>
      <c r="AA224" s="30"/>
      <c r="AB224" s="30"/>
      <c r="AC224" s="30"/>
      <c r="AD224" s="30"/>
      <c r="AE224" s="30"/>
      <c r="AF224" s="30"/>
      <c r="AG224" s="30"/>
      <c r="AH224" s="30"/>
      <c r="AI224" s="31"/>
    </row>
    <row r="225" spans="2:35" ht="19.149999999999999" customHeight="1">
      <c r="B225" s="32"/>
      <c r="C225" s="5"/>
      <c r="D225" s="6"/>
      <c r="E225" s="6"/>
      <c r="F225" s="6"/>
      <c r="G225" s="6"/>
      <c r="H225" s="6"/>
      <c r="I225" s="6"/>
      <c r="J225" s="6"/>
      <c r="K225" s="6"/>
      <c r="L225" s="6"/>
      <c r="M225" s="6"/>
      <c r="N225" s="6"/>
      <c r="O225" s="6"/>
      <c r="P225" s="6"/>
      <c r="Q225" s="7"/>
      <c r="R225" s="33"/>
      <c r="S225" s="32"/>
      <c r="T225" s="5"/>
      <c r="U225" s="6"/>
      <c r="V225" s="6"/>
      <c r="W225" s="6"/>
      <c r="X225" s="6"/>
      <c r="Y225" s="6"/>
      <c r="Z225" s="6"/>
      <c r="AA225" s="6"/>
      <c r="AB225" s="6"/>
      <c r="AC225" s="6"/>
      <c r="AD225" s="6"/>
      <c r="AE225" s="6"/>
      <c r="AF225" s="6"/>
      <c r="AG225" s="6"/>
      <c r="AH225" s="7"/>
      <c r="AI225" s="33"/>
    </row>
    <row r="226" spans="2:35" ht="19.149999999999999" customHeight="1">
      <c r="B226" s="32"/>
      <c r="C226" s="8"/>
      <c r="D226" s="398" t="s">
        <v>88</v>
      </c>
      <c r="E226" s="398"/>
      <c r="F226" s="398"/>
      <c r="G226" s="403">
        <v>29</v>
      </c>
      <c r="H226" s="404"/>
      <c r="I226" s="405"/>
      <c r="J226" s="392" t="s">
        <v>120</v>
      </c>
      <c r="K226" s="393"/>
      <c r="L226" s="394"/>
      <c r="M226" s="395" t="str">
        <f>IF(ISNA(VLOOKUP(G226,リスト!$J$7:$W$54,2,FALSE)),"",VLOOKUP(G226,リスト!$J$7:$W$54,2,FALSE))</f>
        <v/>
      </c>
      <c r="N226" s="396"/>
      <c r="O226" s="396"/>
      <c r="P226" s="397"/>
      <c r="Q226" s="9"/>
      <c r="R226" s="64"/>
      <c r="S226" s="65"/>
      <c r="T226" s="66"/>
      <c r="U226" s="398" t="s">
        <v>88</v>
      </c>
      <c r="V226" s="398"/>
      <c r="W226" s="398"/>
      <c r="X226" s="403">
        <v>30</v>
      </c>
      <c r="Y226" s="404"/>
      <c r="Z226" s="405"/>
      <c r="AA226" s="392" t="s">
        <v>120</v>
      </c>
      <c r="AB226" s="393"/>
      <c r="AC226" s="394"/>
      <c r="AD226" s="395" t="str">
        <f>IF(ISNA(VLOOKUP(X226,リスト!$J$7:$W$54,2,FALSE)),"",VLOOKUP(X226,リスト!$J$7:$W$54,2,FALSE))</f>
        <v/>
      </c>
      <c r="AE226" s="396"/>
      <c r="AF226" s="396"/>
      <c r="AG226" s="397"/>
      <c r="AH226" s="9"/>
      <c r="AI226" s="33"/>
    </row>
    <row r="227" spans="2:35" ht="19.149999999999999" customHeight="1">
      <c r="B227" s="32"/>
      <c r="C227" s="8"/>
      <c r="D227" s="398" t="s">
        <v>48</v>
      </c>
      <c r="E227" s="398"/>
      <c r="F227" s="398"/>
      <c r="G227" s="399">
        <f>IF(ISNA(VLOOKUP(G226,リスト!$J$7:$W$54,7,FALSE)),"",VLOOKUP(G226,リスト!$J$7:$W$54,7,FALSE))</f>
        <v>0</v>
      </c>
      <c r="H227" s="400"/>
      <c r="I227" s="400"/>
      <c r="J227" s="400"/>
      <c r="K227" s="400"/>
      <c r="L227" s="400"/>
      <c r="M227" s="400"/>
      <c r="N227" s="400"/>
      <c r="O227" s="400"/>
      <c r="P227" s="401"/>
      <c r="Q227" s="63"/>
      <c r="R227" s="64"/>
      <c r="S227" s="65"/>
      <c r="T227" s="66"/>
      <c r="U227" s="398" t="s">
        <v>48</v>
      </c>
      <c r="V227" s="398"/>
      <c r="W227" s="398"/>
      <c r="X227" s="399">
        <f>IF(ISNA(VLOOKUP(X226,リスト!$J$7:$W$54,7,FALSE)),"",VLOOKUP(X226,リスト!$J$7:$W$54,7,FALSE))</f>
        <v>0</v>
      </c>
      <c r="Y227" s="400"/>
      <c r="Z227" s="400"/>
      <c r="AA227" s="400"/>
      <c r="AB227" s="400"/>
      <c r="AC227" s="400"/>
      <c r="AD227" s="400"/>
      <c r="AE227" s="400"/>
      <c r="AF227" s="400"/>
      <c r="AG227" s="401"/>
      <c r="AH227" s="63"/>
      <c r="AI227" s="33"/>
    </row>
    <row r="228" spans="2:35" ht="19.149999999999999" customHeight="1">
      <c r="B228" s="32"/>
      <c r="C228" s="8"/>
      <c r="D228" s="398" t="s">
        <v>49</v>
      </c>
      <c r="E228" s="398"/>
      <c r="F228" s="398"/>
      <c r="G228" s="391">
        <f>IF(ISNA(VLOOKUP(G226,リスト!$J$7:$W$54,10,FALSE)),"",VLOOKUP(G226,リスト!$J$7:$W$54,10,FALSE))</f>
        <v>0</v>
      </c>
      <c r="H228" s="391"/>
      <c r="I228" s="391"/>
      <c r="J228" s="391"/>
      <c r="K228" s="391"/>
      <c r="L228" s="390" t="s">
        <v>31</v>
      </c>
      <c r="M228" s="390"/>
      <c r="N228" s="391">
        <f>IF(ISNA(VLOOKUP(G226,リスト!$J$7:$W$54,5,FALSE)),"",VLOOKUP(G226,リスト!$J$7:$W$54,5,FALSE))</f>
        <v>0</v>
      </c>
      <c r="O228" s="391"/>
      <c r="P228" s="391"/>
      <c r="Q228" s="80" t="str">
        <f>IF(N228="","",IF(N228="女",2,""))</f>
        <v/>
      </c>
      <c r="R228" s="64"/>
      <c r="S228" s="65"/>
      <c r="T228" s="66"/>
      <c r="U228" s="398" t="s">
        <v>49</v>
      </c>
      <c r="V228" s="398"/>
      <c r="W228" s="398"/>
      <c r="X228" s="391">
        <f>IF(ISNA(VLOOKUP(X226,リスト!$J$7:$W$54,10,FALSE)),"",VLOOKUP(X226,リスト!$J$7:$W$54,10,FALSE))</f>
        <v>0</v>
      </c>
      <c r="Y228" s="391"/>
      <c r="Z228" s="391"/>
      <c r="AA228" s="391"/>
      <c r="AB228" s="391"/>
      <c r="AC228" s="390" t="s">
        <v>31</v>
      </c>
      <c r="AD228" s="390"/>
      <c r="AE228" s="391">
        <f>IF(ISNA(VLOOKUP(X226,リスト!$J$7:$W$54,5,FALSE)),"",VLOOKUP(X226,リスト!$J$7:$W$54,5,FALSE))</f>
        <v>0</v>
      </c>
      <c r="AF228" s="391"/>
      <c r="AG228" s="391"/>
      <c r="AH228" s="80" t="str">
        <f>IF(AE228="","",IF(AE228="女",2,""))</f>
        <v/>
      </c>
      <c r="AI228" s="33"/>
    </row>
    <row r="229" spans="2:35" ht="19.149999999999999" customHeight="1">
      <c r="B229" s="32"/>
      <c r="C229" s="8"/>
      <c r="D229" s="406" t="s">
        <v>53</v>
      </c>
      <c r="E229" s="406"/>
      <c r="F229" s="406"/>
      <c r="G229" s="402" t="str">
        <f>IF(ISNA(VLOOKUP(G226,リスト!$J$7:$W$54,4,FALSE)),"",VLOOKUP(G226,リスト!$J$7:$W$54,4,FALSE))</f>
        <v xml:space="preserve">  </v>
      </c>
      <c r="H229" s="402"/>
      <c r="I229" s="402"/>
      <c r="J229" s="402"/>
      <c r="K229" s="402"/>
      <c r="L229" s="402"/>
      <c r="M229" s="402"/>
      <c r="N229" s="402"/>
      <c r="O229" s="402"/>
      <c r="P229" s="402"/>
      <c r="Q229" s="63"/>
      <c r="R229" s="64"/>
      <c r="S229" s="65"/>
      <c r="T229" s="66"/>
      <c r="U229" s="406" t="s">
        <v>53</v>
      </c>
      <c r="V229" s="406"/>
      <c r="W229" s="406"/>
      <c r="X229" s="402" t="str">
        <f>IF(ISNA(VLOOKUP(X226,リスト!$J$7:$W$54,4,FALSE)),"",VLOOKUP(X226,リスト!$J$7:$W$54,4,FALSE))</f>
        <v xml:space="preserve">  </v>
      </c>
      <c r="Y229" s="402"/>
      <c r="Z229" s="402"/>
      <c r="AA229" s="402"/>
      <c r="AB229" s="402"/>
      <c r="AC229" s="402"/>
      <c r="AD229" s="402"/>
      <c r="AE229" s="402"/>
      <c r="AF229" s="402"/>
      <c r="AG229" s="402"/>
      <c r="AH229" s="63"/>
      <c r="AI229" s="33"/>
    </row>
    <row r="230" spans="2:35" ht="19.149999999999999" customHeight="1">
      <c r="B230" s="32"/>
      <c r="C230" s="8"/>
      <c r="D230" s="410" t="s">
        <v>51</v>
      </c>
      <c r="E230" s="410"/>
      <c r="F230" s="410"/>
      <c r="G230" s="408" t="str">
        <f>IF(ISNA(VLOOKUP(G226,リスト!$J$7:$W$54,3,FALSE)),"",VLOOKUP(G226,リスト!$J$7:$W$54,3,FALSE))</f>
        <v>0  0</v>
      </c>
      <c r="H230" s="408"/>
      <c r="I230" s="408"/>
      <c r="J230" s="408"/>
      <c r="K230" s="408"/>
      <c r="L230" s="408"/>
      <c r="M230" s="408"/>
      <c r="N230" s="408"/>
      <c r="O230" s="408"/>
      <c r="P230" s="408"/>
      <c r="Q230" s="63"/>
      <c r="R230" s="64"/>
      <c r="S230" s="65"/>
      <c r="T230" s="66"/>
      <c r="U230" s="410" t="s">
        <v>51</v>
      </c>
      <c r="V230" s="410"/>
      <c r="W230" s="410"/>
      <c r="X230" s="408" t="str">
        <f>IF(ISNA(VLOOKUP(X226,リスト!$J$7:$W$54,3,FALSE)),"",VLOOKUP(X226,リスト!$J$7:$W$54,3,FALSE))</f>
        <v>0  0</v>
      </c>
      <c r="Y230" s="408"/>
      <c r="Z230" s="408"/>
      <c r="AA230" s="408"/>
      <c r="AB230" s="408"/>
      <c r="AC230" s="408"/>
      <c r="AD230" s="408"/>
      <c r="AE230" s="408"/>
      <c r="AF230" s="408"/>
      <c r="AG230" s="408"/>
      <c r="AH230" s="63"/>
      <c r="AI230" s="33"/>
    </row>
    <row r="231" spans="2:35" ht="19.149999999999999" customHeight="1">
      <c r="B231" s="32"/>
      <c r="C231" s="8"/>
      <c r="D231" s="398" t="s">
        <v>52</v>
      </c>
      <c r="E231" s="398"/>
      <c r="F231" s="398"/>
      <c r="G231" s="409"/>
      <c r="H231" s="409"/>
      <c r="I231" s="409"/>
      <c r="J231" s="409"/>
      <c r="K231" s="409"/>
      <c r="L231" s="409"/>
      <c r="M231" s="409"/>
      <c r="N231" s="409"/>
      <c r="O231" s="409"/>
      <c r="P231" s="409"/>
      <c r="Q231" s="63"/>
      <c r="R231" s="64"/>
      <c r="S231" s="65"/>
      <c r="T231" s="66"/>
      <c r="U231" s="398" t="s">
        <v>52</v>
      </c>
      <c r="V231" s="398"/>
      <c r="W231" s="398"/>
      <c r="X231" s="409"/>
      <c r="Y231" s="409"/>
      <c r="Z231" s="409"/>
      <c r="AA231" s="409"/>
      <c r="AB231" s="409"/>
      <c r="AC231" s="409"/>
      <c r="AD231" s="409"/>
      <c r="AE231" s="409"/>
      <c r="AF231" s="409"/>
      <c r="AG231" s="409"/>
      <c r="AH231" s="63"/>
      <c r="AI231" s="33"/>
    </row>
    <row r="232" spans="2:35" ht="19.149999999999999" customHeight="1">
      <c r="B232" s="32"/>
      <c r="C232" s="8"/>
      <c r="D232" s="398" t="s">
        <v>94</v>
      </c>
      <c r="E232" s="398"/>
      <c r="F232" s="398"/>
      <c r="G232" s="407" t="str">
        <f>IF(ISNA(VLOOKUP(G226,リスト!$J$7:$W$54,12,FALSE)),"",VLOOKUP(G226,リスト!$J$7:$W$54,12,FALSE))</f>
        <v/>
      </c>
      <c r="H232" s="407"/>
      <c r="I232" s="407"/>
      <c r="J232" s="407"/>
      <c r="K232" s="407"/>
      <c r="L232" s="407"/>
      <c r="M232" s="407"/>
      <c r="N232" s="407"/>
      <c r="O232" s="407"/>
      <c r="P232" s="407"/>
      <c r="Q232" s="63"/>
      <c r="R232" s="64"/>
      <c r="S232" s="65"/>
      <c r="T232" s="66"/>
      <c r="U232" s="398" t="s">
        <v>94</v>
      </c>
      <c r="V232" s="398"/>
      <c r="W232" s="398"/>
      <c r="X232" s="407" t="str">
        <f>IF(ISNA(VLOOKUP(X226,リスト!$J$7:$W$54,12,FALSE)),"",VLOOKUP(X226,リスト!$J$7:$W$54,12,FALSE))</f>
        <v/>
      </c>
      <c r="Y232" s="407"/>
      <c r="Z232" s="407"/>
      <c r="AA232" s="407"/>
      <c r="AB232" s="407"/>
      <c r="AC232" s="407"/>
      <c r="AD232" s="407"/>
      <c r="AE232" s="407"/>
      <c r="AF232" s="407"/>
      <c r="AG232" s="407"/>
      <c r="AH232" s="63"/>
      <c r="AI232" s="33"/>
    </row>
    <row r="233" spans="2:35" ht="19.149999999999999" customHeight="1">
      <c r="B233" s="32"/>
      <c r="C233" s="8"/>
      <c r="D233" s="398" t="s">
        <v>50</v>
      </c>
      <c r="E233" s="398"/>
      <c r="F233" s="398"/>
      <c r="G233" s="407" t="str">
        <f>IF(ISNA(VLOOKUP(G226,リスト!$J$7:$W$54,13,FALSE)),"",VLOOKUP(G226,リスト!$J$7:$W$54,13,FALSE))</f>
        <v/>
      </c>
      <c r="H233" s="407"/>
      <c r="I233" s="407"/>
      <c r="J233" s="407"/>
      <c r="K233" s="407"/>
      <c r="L233" s="407"/>
      <c r="M233" s="407"/>
      <c r="N233" s="407"/>
      <c r="O233" s="407"/>
      <c r="P233" s="407"/>
      <c r="Q233" s="63"/>
      <c r="R233" s="64"/>
      <c r="S233" s="65"/>
      <c r="T233" s="66"/>
      <c r="U233" s="398" t="s">
        <v>50</v>
      </c>
      <c r="V233" s="398"/>
      <c r="W233" s="398"/>
      <c r="X233" s="407" t="str">
        <f>IF(ISNA(VLOOKUP(X226,リスト!$J$7:$W$54,13,FALSE)),"",VLOOKUP(X226,リスト!$J$7:$W$54,13,FALSE))</f>
        <v/>
      </c>
      <c r="Y233" s="407"/>
      <c r="Z233" s="407"/>
      <c r="AA233" s="407"/>
      <c r="AB233" s="407"/>
      <c r="AC233" s="407"/>
      <c r="AD233" s="407"/>
      <c r="AE233" s="407"/>
      <c r="AF233" s="407"/>
      <c r="AG233" s="407"/>
      <c r="AH233" s="63"/>
      <c r="AI233" s="33"/>
    </row>
    <row r="234" spans="2:35" ht="19.149999999999999" customHeight="1">
      <c r="B234" s="32"/>
      <c r="C234" s="10"/>
      <c r="D234" s="13" t="s">
        <v>54</v>
      </c>
      <c r="E234" s="11"/>
      <c r="F234" s="11"/>
      <c r="G234" s="11"/>
      <c r="H234" s="11"/>
      <c r="I234" s="11"/>
      <c r="J234" s="11"/>
      <c r="K234" s="11"/>
      <c r="L234" s="11"/>
      <c r="M234" s="11"/>
      <c r="N234" s="11"/>
      <c r="O234" s="11"/>
      <c r="P234" s="11"/>
      <c r="Q234" s="12"/>
      <c r="R234" s="33"/>
      <c r="S234" s="32"/>
      <c r="T234" s="10"/>
      <c r="U234" s="13" t="s">
        <v>54</v>
      </c>
      <c r="V234" s="11"/>
      <c r="W234" s="11"/>
      <c r="X234" s="11"/>
      <c r="Y234" s="11"/>
      <c r="Z234" s="11"/>
      <c r="AA234" s="11"/>
      <c r="AB234" s="11"/>
      <c r="AC234" s="11"/>
      <c r="AD234" s="11"/>
      <c r="AE234" s="11"/>
      <c r="AF234" s="11"/>
      <c r="AG234" s="11"/>
      <c r="AH234" s="12"/>
      <c r="AI234" s="33"/>
    </row>
    <row r="235" spans="2:35" ht="19.149999999999999" customHeight="1">
      <c r="B235" s="34"/>
      <c r="C235" s="35"/>
      <c r="D235" s="35"/>
      <c r="E235" s="35"/>
      <c r="F235" s="35"/>
      <c r="G235" s="35"/>
      <c r="H235" s="35"/>
      <c r="I235" s="35"/>
      <c r="J235" s="35"/>
      <c r="K235" s="35"/>
      <c r="L235" s="35"/>
      <c r="M235" s="35"/>
      <c r="N235" s="35"/>
      <c r="O235" s="35"/>
      <c r="P235" s="35"/>
      <c r="Q235" s="35"/>
      <c r="R235" s="36"/>
      <c r="S235" s="34"/>
      <c r="T235" s="35"/>
      <c r="U235" s="35"/>
      <c r="V235" s="35"/>
      <c r="W235" s="35"/>
      <c r="X235" s="35"/>
      <c r="Y235" s="35"/>
      <c r="Z235" s="35"/>
      <c r="AA235" s="35"/>
      <c r="AB235" s="35"/>
      <c r="AC235" s="35"/>
      <c r="AD235" s="35"/>
      <c r="AE235" s="35"/>
      <c r="AF235" s="35"/>
      <c r="AG235" s="35"/>
      <c r="AH235" s="35"/>
      <c r="AI235" s="36"/>
    </row>
    <row r="243" spans="2:35" ht="11.25" customHeight="1">
      <c r="B243" s="375" t="s">
        <v>69</v>
      </c>
      <c r="C243" s="375"/>
      <c r="D243" s="375"/>
      <c r="E243" s="375"/>
    </row>
    <row r="244" spans="2:35" ht="11.25" customHeight="1">
      <c r="B244" s="375"/>
      <c r="C244" s="375"/>
      <c r="D244" s="375"/>
      <c r="E244" s="375"/>
    </row>
    <row r="245" spans="2:35" ht="18.75">
      <c r="B245" s="375"/>
      <c r="C245" s="375"/>
      <c r="D245" s="375"/>
      <c r="E245" s="375"/>
      <c r="F245" s="18"/>
      <c r="G245" s="376" t="str">
        <f>IF($G$10="","",$G$10)</f>
        <v>第５０回広島県民スポーツ大会　陸上競技個人申込書</v>
      </c>
      <c r="H245" s="376"/>
      <c r="I245" s="376"/>
      <c r="J245" s="376"/>
      <c r="K245" s="376"/>
      <c r="L245" s="376"/>
      <c r="M245" s="376"/>
      <c r="N245" s="376"/>
      <c r="O245" s="376"/>
      <c r="P245" s="376"/>
      <c r="Q245" s="376"/>
      <c r="R245" s="376"/>
      <c r="S245" s="376"/>
      <c r="T245" s="376"/>
      <c r="U245" s="376"/>
      <c r="V245" s="376"/>
      <c r="W245" s="376"/>
      <c r="X245" s="376"/>
      <c r="Y245" s="376"/>
      <c r="Z245" s="376"/>
      <c r="AA245" s="376"/>
      <c r="AB245" s="376"/>
      <c r="AC245" s="376"/>
      <c r="AD245" s="376"/>
      <c r="AE245" s="18"/>
      <c r="AF245" s="18"/>
      <c r="AG245" s="18"/>
      <c r="AH245" s="18"/>
      <c r="AI245" s="18"/>
    </row>
    <row r="247" spans="2:35" ht="19.149999999999999" customHeight="1">
      <c r="B247" s="29"/>
      <c r="C247" s="30"/>
      <c r="D247" s="30"/>
      <c r="E247" s="30"/>
      <c r="F247" s="30"/>
      <c r="G247" s="30"/>
      <c r="H247" s="30"/>
      <c r="I247" s="30"/>
      <c r="J247" s="30"/>
      <c r="K247" s="30"/>
      <c r="L247" s="30"/>
      <c r="M247" s="30"/>
      <c r="N247" s="30"/>
      <c r="O247" s="30"/>
      <c r="P247" s="30"/>
      <c r="Q247" s="30"/>
      <c r="R247" s="31"/>
      <c r="S247" s="29"/>
      <c r="T247" s="30"/>
      <c r="U247" s="30"/>
      <c r="V247" s="30"/>
      <c r="W247" s="30"/>
      <c r="X247" s="30"/>
      <c r="Y247" s="30"/>
      <c r="Z247" s="30"/>
      <c r="AA247" s="30"/>
      <c r="AB247" s="30"/>
      <c r="AC247" s="30"/>
      <c r="AD247" s="30"/>
      <c r="AE247" s="30"/>
      <c r="AF247" s="30"/>
      <c r="AG247" s="30"/>
      <c r="AH247" s="30"/>
      <c r="AI247" s="31"/>
    </row>
    <row r="248" spans="2:35" ht="19.149999999999999" customHeight="1">
      <c r="B248" s="32"/>
      <c r="C248" s="5"/>
      <c r="D248" s="6"/>
      <c r="E248" s="6"/>
      <c r="F248" s="6"/>
      <c r="G248" s="6"/>
      <c r="H248" s="6"/>
      <c r="I248" s="6"/>
      <c r="J248" s="6"/>
      <c r="K248" s="6"/>
      <c r="L248" s="6"/>
      <c r="M248" s="6"/>
      <c r="N248" s="6"/>
      <c r="O248" s="6"/>
      <c r="P248" s="6"/>
      <c r="Q248" s="7"/>
      <c r="R248" s="33"/>
      <c r="S248" s="32"/>
      <c r="T248" s="5"/>
      <c r="U248" s="6"/>
      <c r="V248" s="6"/>
      <c r="W248" s="6"/>
      <c r="X248" s="6"/>
      <c r="Y248" s="6"/>
      <c r="Z248" s="6"/>
      <c r="AA248" s="6"/>
      <c r="AB248" s="6"/>
      <c r="AC248" s="6"/>
      <c r="AD248" s="6"/>
      <c r="AE248" s="6"/>
      <c r="AF248" s="6"/>
      <c r="AG248" s="6"/>
      <c r="AH248" s="7"/>
      <c r="AI248" s="33"/>
    </row>
    <row r="249" spans="2:35" ht="19.149999999999999" customHeight="1">
      <c r="B249" s="32"/>
      <c r="C249" s="8"/>
      <c r="D249" s="398" t="s">
        <v>88</v>
      </c>
      <c r="E249" s="398"/>
      <c r="F249" s="398"/>
      <c r="G249" s="403">
        <v>31</v>
      </c>
      <c r="H249" s="404"/>
      <c r="I249" s="405"/>
      <c r="J249" s="392" t="s">
        <v>120</v>
      </c>
      <c r="K249" s="393"/>
      <c r="L249" s="394"/>
      <c r="M249" s="395" t="str">
        <f>IF(ISNA(VLOOKUP(G249,リスト!$J$7:$W$54,2,FALSE)),"",VLOOKUP(G249,リスト!$J$7:$W$54,2,FALSE))</f>
        <v/>
      </c>
      <c r="N249" s="396"/>
      <c r="O249" s="396"/>
      <c r="P249" s="397"/>
      <c r="Q249" s="9"/>
      <c r="R249" s="64"/>
      <c r="S249" s="65"/>
      <c r="T249" s="66"/>
      <c r="U249" s="398" t="s">
        <v>88</v>
      </c>
      <c r="V249" s="398"/>
      <c r="W249" s="398"/>
      <c r="X249" s="403">
        <v>32</v>
      </c>
      <c r="Y249" s="404"/>
      <c r="Z249" s="405"/>
      <c r="AA249" s="392" t="s">
        <v>120</v>
      </c>
      <c r="AB249" s="393"/>
      <c r="AC249" s="394"/>
      <c r="AD249" s="395" t="str">
        <f>IF(ISNA(VLOOKUP(X249,リスト!$J$7:$W$54,2,FALSE)),"",VLOOKUP(X249,リスト!$J$7:$W$54,2,FALSE))</f>
        <v/>
      </c>
      <c r="AE249" s="396"/>
      <c r="AF249" s="396"/>
      <c r="AG249" s="397"/>
      <c r="AH249" s="9"/>
      <c r="AI249" s="33"/>
    </row>
    <row r="250" spans="2:35" ht="19.149999999999999" customHeight="1">
      <c r="B250" s="32"/>
      <c r="C250" s="8"/>
      <c r="D250" s="398" t="s">
        <v>48</v>
      </c>
      <c r="E250" s="398"/>
      <c r="F250" s="398"/>
      <c r="G250" s="399">
        <f>IF(ISNA(VLOOKUP(G249,リスト!$J$7:$W$54,7,FALSE)),"",VLOOKUP(G249,リスト!$J$7:$W$54,7,FALSE))</f>
        <v>0</v>
      </c>
      <c r="H250" s="400"/>
      <c r="I250" s="400"/>
      <c r="J250" s="400"/>
      <c r="K250" s="400"/>
      <c r="L250" s="400"/>
      <c r="M250" s="400"/>
      <c r="N250" s="400"/>
      <c r="O250" s="400"/>
      <c r="P250" s="401"/>
      <c r="Q250" s="63"/>
      <c r="R250" s="64"/>
      <c r="S250" s="65"/>
      <c r="T250" s="66"/>
      <c r="U250" s="398" t="s">
        <v>48</v>
      </c>
      <c r="V250" s="398"/>
      <c r="W250" s="398"/>
      <c r="X250" s="399">
        <f>IF(ISNA(VLOOKUP(X249,リスト!$J$7:$W$54,7,FALSE)),"",VLOOKUP(X249,リスト!$J$7:$W$54,7,FALSE))</f>
        <v>0</v>
      </c>
      <c r="Y250" s="400"/>
      <c r="Z250" s="400"/>
      <c r="AA250" s="400"/>
      <c r="AB250" s="400"/>
      <c r="AC250" s="400"/>
      <c r="AD250" s="400"/>
      <c r="AE250" s="400"/>
      <c r="AF250" s="400"/>
      <c r="AG250" s="401"/>
      <c r="AH250" s="63"/>
      <c r="AI250" s="33"/>
    </row>
    <row r="251" spans="2:35" ht="19.149999999999999" customHeight="1">
      <c r="B251" s="32"/>
      <c r="C251" s="8"/>
      <c r="D251" s="398" t="s">
        <v>49</v>
      </c>
      <c r="E251" s="398"/>
      <c r="F251" s="398"/>
      <c r="G251" s="391">
        <f>IF(ISNA(VLOOKUP(G249,リスト!$J$7:$W$54,10,FALSE)),"",VLOOKUP(G249,リスト!$J$7:$W$54,10,FALSE))</f>
        <v>0</v>
      </c>
      <c r="H251" s="391"/>
      <c r="I251" s="391"/>
      <c r="J251" s="391"/>
      <c r="K251" s="391"/>
      <c r="L251" s="390" t="s">
        <v>31</v>
      </c>
      <c r="M251" s="390"/>
      <c r="N251" s="391">
        <f>IF(ISNA(VLOOKUP(G249,リスト!$J$7:$W$54,5,FALSE)),"",VLOOKUP(G249,リスト!$J$7:$W$54,5,FALSE))</f>
        <v>0</v>
      </c>
      <c r="O251" s="391"/>
      <c r="P251" s="391"/>
      <c r="Q251" s="80" t="str">
        <f>IF(N251="","",IF(N251="女",2,""))</f>
        <v/>
      </c>
      <c r="R251" s="64"/>
      <c r="S251" s="65"/>
      <c r="T251" s="66"/>
      <c r="U251" s="398" t="s">
        <v>49</v>
      </c>
      <c r="V251" s="398"/>
      <c r="W251" s="398"/>
      <c r="X251" s="391">
        <f>IF(ISNA(VLOOKUP(X249,リスト!$J$7:$W$54,10,FALSE)),"",VLOOKUP(X249,リスト!$J$7:$W$54,10,FALSE))</f>
        <v>0</v>
      </c>
      <c r="Y251" s="391"/>
      <c r="Z251" s="391"/>
      <c r="AA251" s="391"/>
      <c r="AB251" s="391"/>
      <c r="AC251" s="390" t="s">
        <v>31</v>
      </c>
      <c r="AD251" s="390"/>
      <c r="AE251" s="391">
        <f>IF(ISNA(VLOOKUP(X249,リスト!$J$7:$W$54,5,FALSE)),"",VLOOKUP(X249,リスト!$J$7:$W$54,5,FALSE))</f>
        <v>0</v>
      </c>
      <c r="AF251" s="391"/>
      <c r="AG251" s="391"/>
      <c r="AH251" s="80" t="str">
        <f>IF(AE251="","",IF(AE251="女",2,""))</f>
        <v/>
      </c>
      <c r="AI251" s="33"/>
    </row>
    <row r="252" spans="2:35" ht="19.149999999999999" customHeight="1">
      <c r="B252" s="32"/>
      <c r="C252" s="8"/>
      <c r="D252" s="406" t="s">
        <v>53</v>
      </c>
      <c r="E252" s="406"/>
      <c r="F252" s="406"/>
      <c r="G252" s="402" t="str">
        <f>IF(ISNA(VLOOKUP(G249,リスト!$J$7:$W$54,4,FALSE)),"",VLOOKUP(G249,リスト!$J$7:$W$54,4,FALSE))</f>
        <v xml:space="preserve">  </v>
      </c>
      <c r="H252" s="402"/>
      <c r="I252" s="402"/>
      <c r="J252" s="402"/>
      <c r="K252" s="402"/>
      <c r="L252" s="402"/>
      <c r="M252" s="402"/>
      <c r="N252" s="402"/>
      <c r="O252" s="402"/>
      <c r="P252" s="402"/>
      <c r="Q252" s="63"/>
      <c r="R252" s="64"/>
      <c r="S252" s="65"/>
      <c r="T252" s="66"/>
      <c r="U252" s="406" t="s">
        <v>53</v>
      </c>
      <c r="V252" s="406"/>
      <c r="W252" s="406"/>
      <c r="X252" s="402" t="str">
        <f>IF(ISNA(VLOOKUP(X249,リスト!$J$7:$W$54,4,FALSE)),"",VLOOKUP(X249,リスト!$J$7:$W$54,4,FALSE))</f>
        <v xml:space="preserve">  </v>
      </c>
      <c r="Y252" s="402"/>
      <c r="Z252" s="402"/>
      <c r="AA252" s="402"/>
      <c r="AB252" s="402"/>
      <c r="AC252" s="402"/>
      <c r="AD252" s="402"/>
      <c r="AE252" s="402"/>
      <c r="AF252" s="402"/>
      <c r="AG252" s="402"/>
      <c r="AH252" s="63"/>
      <c r="AI252" s="33"/>
    </row>
    <row r="253" spans="2:35" ht="19.149999999999999" customHeight="1">
      <c r="B253" s="32"/>
      <c r="C253" s="8"/>
      <c r="D253" s="410" t="s">
        <v>51</v>
      </c>
      <c r="E253" s="410"/>
      <c r="F253" s="410"/>
      <c r="G253" s="408" t="str">
        <f>IF(ISNA(VLOOKUP(G249,リスト!$J$7:$W$54,3,FALSE)),"",VLOOKUP(G249,リスト!$J$7:$W$54,3,FALSE))</f>
        <v>0  0</v>
      </c>
      <c r="H253" s="408"/>
      <c r="I253" s="408"/>
      <c r="J253" s="408"/>
      <c r="K253" s="408"/>
      <c r="L253" s="408"/>
      <c r="M253" s="408"/>
      <c r="N253" s="408"/>
      <c r="O253" s="408"/>
      <c r="P253" s="408"/>
      <c r="Q253" s="63"/>
      <c r="R253" s="64"/>
      <c r="S253" s="65"/>
      <c r="T253" s="66"/>
      <c r="U253" s="410" t="s">
        <v>51</v>
      </c>
      <c r="V253" s="410"/>
      <c r="W253" s="410"/>
      <c r="X253" s="408" t="str">
        <f>IF(ISNA(VLOOKUP(X249,リスト!$J$7:$W$54,3,FALSE)),"",VLOOKUP(X249,リスト!$J$7:$W$54,3,FALSE))</f>
        <v>0  0</v>
      </c>
      <c r="Y253" s="408"/>
      <c r="Z253" s="408"/>
      <c r="AA253" s="408"/>
      <c r="AB253" s="408"/>
      <c r="AC253" s="408"/>
      <c r="AD253" s="408"/>
      <c r="AE253" s="408"/>
      <c r="AF253" s="408"/>
      <c r="AG253" s="408"/>
      <c r="AH253" s="63"/>
      <c r="AI253" s="33"/>
    </row>
    <row r="254" spans="2:35" ht="19.149999999999999" customHeight="1">
      <c r="B254" s="32"/>
      <c r="C254" s="8"/>
      <c r="D254" s="398" t="s">
        <v>52</v>
      </c>
      <c r="E254" s="398"/>
      <c r="F254" s="398"/>
      <c r="G254" s="409"/>
      <c r="H254" s="409"/>
      <c r="I254" s="409"/>
      <c r="J254" s="409"/>
      <c r="K254" s="409"/>
      <c r="L254" s="409"/>
      <c r="M254" s="409"/>
      <c r="N254" s="409"/>
      <c r="O254" s="409"/>
      <c r="P254" s="409"/>
      <c r="Q254" s="63"/>
      <c r="R254" s="64"/>
      <c r="S254" s="65"/>
      <c r="T254" s="66"/>
      <c r="U254" s="398" t="s">
        <v>52</v>
      </c>
      <c r="V254" s="398"/>
      <c r="W254" s="398"/>
      <c r="X254" s="409"/>
      <c r="Y254" s="409"/>
      <c r="Z254" s="409"/>
      <c r="AA254" s="409"/>
      <c r="AB254" s="409"/>
      <c r="AC254" s="409"/>
      <c r="AD254" s="409"/>
      <c r="AE254" s="409"/>
      <c r="AF254" s="409"/>
      <c r="AG254" s="409"/>
      <c r="AH254" s="63"/>
      <c r="AI254" s="33"/>
    </row>
    <row r="255" spans="2:35" ht="19.149999999999999" customHeight="1">
      <c r="B255" s="32"/>
      <c r="C255" s="8"/>
      <c r="D255" s="398" t="s">
        <v>94</v>
      </c>
      <c r="E255" s="398"/>
      <c r="F255" s="398"/>
      <c r="G255" s="407" t="str">
        <f>IF(ISNA(VLOOKUP(G249,リスト!$J$7:$W$54,12,FALSE)),"",VLOOKUP(G249,リスト!$J$7:$W$54,12,FALSE))</f>
        <v/>
      </c>
      <c r="H255" s="407"/>
      <c r="I255" s="407"/>
      <c r="J255" s="407"/>
      <c r="K255" s="407"/>
      <c r="L255" s="407"/>
      <c r="M255" s="407"/>
      <c r="N255" s="407"/>
      <c r="O255" s="407"/>
      <c r="P255" s="407"/>
      <c r="Q255" s="63"/>
      <c r="R255" s="64"/>
      <c r="S255" s="65"/>
      <c r="T255" s="66"/>
      <c r="U255" s="398" t="s">
        <v>94</v>
      </c>
      <c r="V255" s="398"/>
      <c r="W255" s="398"/>
      <c r="X255" s="407" t="str">
        <f>IF(ISNA(VLOOKUP(X249,リスト!$J$7:$W$54,12,FALSE)),"",VLOOKUP(X249,リスト!$J$7:$W$54,12,FALSE))</f>
        <v/>
      </c>
      <c r="Y255" s="407"/>
      <c r="Z255" s="407"/>
      <c r="AA255" s="407"/>
      <c r="AB255" s="407"/>
      <c r="AC255" s="407"/>
      <c r="AD255" s="407"/>
      <c r="AE255" s="407"/>
      <c r="AF255" s="407"/>
      <c r="AG255" s="407"/>
      <c r="AH255" s="63"/>
      <c r="AI255" s="33"/>
    </row>
    <row r="256" spans="2:35" ht="19.149999999999999" customHeight="1">
      <c r="B256" s="32"/>
      <c r="C256" s="8"/>
      <c r="D256" s="398" t="s">
        <v>50</v>
      </c>
      <c r="E256" s="398"/>
      <c r="F256" s="398"/>
      <c r="G256" s="407" t="str">
        <f>IF(ISNA(VLOOKUP(G249,リスト!$J$7:$W$54,13,FALSE)),"",VLOOKUP(G249,リスト!$J$7:$W$54,13,FALSE))</f>
        <v/>
      </c>
      <c r="H256" s="407"/>
      <c r="I256" s="407"/>
      <c r="J256" s="407"/>
      <c r="K256" s="407"/>
      <c r="L256" s="407"/>
      <c r="M256" s="407"/>
      <c r="N256" s="407"/>
      <c r="O256" s="407"/>
      <c r="P256" s="407"/>
      <c r="Q256" s="63"/>
      <c r="R256" s="64"/>
      <c r="S256" s="65"/>
      <c r="T256" s="66"/>
      <c r="U256" s="398" t="s">
        <v>50</v>
      </c>
      <c r="V256" s="398"/>
      <c r="W256" s="398"/>
      <c r="X256" s="407" t="str">
        <f>IF(ISNA(VLOOKUP(X249,リスト!$J$7:$W$54,13,FALSE)),"",VLOOKUP(X249,リスト!$J$7:$W$54,13,FALSE))</f>
        <v/>
      </c>
      <c r="Y256" s="407"/>
      <c r="Z256" s="407"/>
      <c r="AA256" s="407"/>
      <c r="AB256" s="407"/>
      <c r="AC256" s="407"/>
      <c r="AD256" s="407"/>
      <c r="AE256" s="407"/>
      <c r="AF256" s="407"/>
      <c r="AG256" s="407"/>
      <c r="AH256" s="63"/>
      <c r="AI256" s="33"/>
    </row>
    <row r="257" spans="2:35" ht="19.149999999999999" customHeight="1">
      <c r="B257" s="32"/>
      <c r="C257" s="10"/>
      <c r="D257" s="13" t="s">
        <v>54</v>
      </c>
      <c r="E257" s="11"/>
      <c r="F257" s="11"/>
      <c r="G257" s="11"/>
      <c r="H257" s="11"/>
      <c r="I257" s="11"/>
      <c r="J257" s="11"/>
      <c r="K257" s="11"/>
      <c r="L257" s="11"/>
      <c r="M257" s="11"/>
      <c r="N257" s="11"/>
      <c r="O257" s="11"/>
      <c r="P257" s="11"/>
      <c r="Q257" s="12"/>
      <c r="R257" s="33"/>
      <c r="S257" s="32"/>
      <c r="T257" s="10"/>
      <c r="U257" s="13" t="s">
        <v>54</v>
      </c>
      <c r="V257" s="11"/>
      <c r="W257" s="11"/>
      <c r="X257" s="11"/>
      <c r="Y257" s="11"/>
      <c r="Z257" s="11"/>
      <c r="AA257" s="11"/>
      <c r="AB257" s="11"/>
      <c r="AC257" s="11"/>
      <c r="AD257" s="11"/>
      <c r="AE257" s="11"/>
      <c r="AF257" s="11"/>
      <c r="AG257" s="11"/>
      <c r="AH257" s="12"/>
      <c r="AI257" s="33"/>
    </row>
    <row r="258" spans="2:35" ht="19.149999999999999" customHeight="1">
      <c r="B258" s="34"/>
      <c r="C258" s="35"/>
      <c r="D258" s="35"/>
      <c r="E258" s="35"/>
      <c r="F258" s="35"/>
      <c r="G258" s="35"/>
      <c r="H258" s="35"/>
      <c r="I258" s="35"/>
      <c r="J258" s="35"/>
      <c r="K258" s="35"/>
      <c r="L258" s="35"/>
      <c r="M258" s="35"/>
      <c r="N258" s="35"/>
      <c r="O258" s="35"/>
      <c r="P258" s="35"/>
      <c r="Q258" s="35"/>
      <c r="R258" s="36"/>
      <c r="S258" s="34"/>
      <c r="T258" s="35"/>
      <c r="U258" s="35"/>
      <c r="V258" s="35"/>
      <c r="W258" s="35"/>
      <c r="X258" s="35"/>
      <c r="Y258" s="35"/>
      <c r="Z258" s="35"/>
      <c r="AA258" s="35"/>
      <c r="AB258" s="35"/>
      <c r="AC258" s="35"/>
      <c r="AD258" s="35"/>
      <c r="AE258" s="35"/>
      <c r="AF258" s="35"/>
      <c r="AG258" s="35"/>
      <c r="AH258" s="35"/>
      <c r="AI258" s="36"/>
    </row>
    <row r="259" spans="2:35" ht="19.149999999999999" customHeight="1">
      <c r="B259" s="29"/>
      <c r="C259" s="30"/>
      <c r="D259" s="30"/>
      <c r="E259" s="30"/>
      <c r="F259" s="30"/>
      <c r="G259" s="30"/>
      <c r="H259" s="30"/>
      <c r="I259" s="30"/>
      <c r="J259" s="30"/>
      <c r="K259" s="30"/>
      <c r="L259" s="30"/>
      <c r="M259" s="30"/>
      <c r="N259" s="30"/>
      <c r="O259" s="30"/>
      <c r="P259" s="30"/>
      <c r="Q259" s="30"/>
      <c r="R259" s="31"/>
      <c r="S259" s="29"/>
      <c r="T259" s="30"/>
      <c r="U259" s="30"/>
      <c r="V259" s="30"/>
      <c r="W259" s="30"/>
      <c r="X259" s="30"/>
      <c r="Y259" s="30"/>
      <c r="Z259" s="30"/>
      <c r="AA259" s="30"/>
      <c r="AB259" s="30"/>
      <c r="AC259" s="30"/>
      <c r="AD259" s="30"/>
      <c r="AE259" s="30"/>
      <c r="AF259" s="30"/>
      <c r="AG259" s="30"/>
      <c r="AH259" s="30"/>
      <c r="AI259" s="31"/>
    </row>
    <row r="260" spans="2:35" ht="19.149999999999999" customHeight="1">
      <c r="B260" s="32"/>
      <c r="C260" s="5"/>
      <c r="D260" s="6"/>
      <c r="E260" s="6"/>
      <c r="F260" s="6"/>
      <c r="G260" s="6"/>
      <c r="H260" s="6"/>
      <c r="I260" s="6"/>
      <c r="J260" s="6"/>
      <c r="K260" s="6"/>
      <c r="L260" s="6"/>
      <c r="M260" s="6"/>
      <c r="N260" s="6"/>
      <c r="O260" s="6"/>
      <c r="P260" s="6"/>
      <c r="Q260" s="7"/>
      <c r="R260" s="33"/>
      <c r="S260" s="32"/>
      <c r="T260" s="5"/>
      <c r="U260" s="6"/>
      <c r="V260" s="6"/>
      <c r="W260" s="6"/>
      <c r="X260" s="6"/>
      <c r="Y260" s="6"/>
      <c r="Z260" s="6"/>
      <c r="AA260" s="6"/>
      <c r="AB260" s="6"/>
      <c r="AC260" s="6"/>
      <c r="AD260" s="6"/>
      <c r="AE260" s="6"/>
      <c r="AF260" s="6"/>
      <c r="AG260" s="6"/>
      <c r="AH260" s="7"/>
      <c r="AI260" s="33"/>
    </row>
    <row r="261" spans="2:35" ht="19.149999999999999" customHeight="1">
      <c r="B261" s="32"/>
      <c r="C261" s="8"/>
      <c r="D261" s="398" t="s">
        <v>88</v>
      </c>
      <c r="E261" s="398"/>
      <c r="F261" s="398"/>
      <c r="G261" s="403">
        <v>33</v>
      </c>
      <c r="H261" s="404"/>
      <c r="I261" s="405"/>
      <c r="J261" s="392" t="s">
        <v>120</v>
      </c>
      <c r="K261" s="393"/>
      <c r="L261" s="394"/>
      <c r="M261" s="395" t="str">
        <f>IF(ISNA(VLOOKUP(G261,リスト!$J$7:$W$54,2,FALSE)),"",VLOOKUP(G261,リスト!$J$7:$W$54,2,FALSE))</f>
        <v/>
      </c>
      <c r="N261" s="396"/>
      <c r="O261" s="396"/>
      <c r="P261" s="397"/>
      <c r="Q261" s="9"/>
      <c r="R261" s="64"/>
      <c r="S261" s="65"/>
      <c r="T261" s="66"/>
      <c r="U261" s="398" t="s">
        <v>88</v>
      </c>
      <c r="V261" s="398"/>
      <c r="W261" s="398"/>
      <c r="X261" s="403">
        <v>34</v>
      </c>
      <c r="Y261" s="404"/>
      <c r="Z261" s="405"/>
      <c r="AA261" s="392" t="s">
        <v>120</v>
      </c>
      <c r="AB261" s="393"/>
      <c r="AC261" s="394"/>
      <c r="AD261" s="395" t="str">
        <f>IF(ISNA(VLOOKUP(X261,リスト!$J$7:$W$54,2,FALSE)),"",VLOOKUP(X261,リスト!$J$7:$W$54,2,FALSE))</f>
        <v/>
      </c>
      <c r="AE261" s="396"/>
      <c r="AF261" s="396"/>
      <c r="AG261" s="397"/>
      <c r="AH261" s="9"/>
      <c r="AI261" s="33"/>
    </row>
    <row r="262" spans="2:35" ht="19.149999999999999" customHeight="1">
      <c r="B262" s="32"/>
      <c r="C262" s="8"/>
      <c r="D262" s="398" t="s">
        <v>48</v>
      </c>
      <c r="E262" s="398"/>
      <c r="F262" s="398"/>
      <c r="G262" s="399">
        <f>IF(ISNA(VLOOKUP(G261,リスト!$J$7:$W$54,7,FALSE)),"",VLOOKUP(G261,リスト!$J$7:$W$54,7,FALSE))</f>
        <v>0</v>
      </c>
      <c r="H262" s="400"/>
      <c r="I262" s="400"/>
      <c r="J262" s="400"/>
      <c r="K262" s="400"/>
      <c r="L262" s="400"/>
      <c r="M262" s="400"/>
      <c r="N262" s="400"/>
      <c r="O262" s="400"/>
      <c r="P262" s="401"/>
      <c r="Q262" s="63"/>
      <c r="R262" s="64"/>
      <c r="S262" s="65"/>
      <c r="T262" s="66"/>
      <c r="U262" s="398" t="s">
        <v>48</v>
      </c>
      <c r="V262" s="398"/>
      <c r="W262" s="398"/>
      <c r="X262" s="399">
        <f>IF(ISNA(VLOOKUP(X261,リスト!$J$7:$W$54,7,FALSE)),"",VLOOKUP(X261,リスト!$J$7:$W$54,7,FALSE))</f>
        <v>0</v>
      </c>
      <c r="Y262" s="400"/>
      <c r="Z262" s="400"/>
      <c r="AA262" s="400"/>
      <c r="AB262" s="400"/>
      <c r="AC262" s="400"/>
      <c r="AD262" s="400"/>
      <c r="AE262" s="400"/>
      <c r="AF262" s="400"/>
      <c r="AG262" s="401"/>
      <c r="AH262" s="63"/>
      <c r="AI262" s="33"/>
    </row>
    <row r="263" spans="2:35" ht="19.149999999999999" customHeight="1">
      <c r="B263" s="32"/>
      <c r="C263" s="8"/>
      <c r="D263" s="398" t="s">
        <v>49</v>
      </c>
      <c r="E263" s="398"/>
      <c r="F263" s="398"/>
      <c r="G263" s="391">
        <f>IF(ISNA(VLOOKUP(G261,リスト!$J$7:$W$54,10,FALSE)),"",VLOOKUP(G261,リスト!$J$7:$W$54,10,FALSE))</f>
        <v>0</v>
      </c>
      <c r="H263" s="391"/>
      <c r="I263" s="391"/>
      <c r="J263" s="391"/>
      <c r="K263" s="391"/>
      <c r="L263" s="390" t="s">
        <v>31</v>
      </c>
      <c r="M263" s="390"/>
      <c r="N263" s="391">
        <f>IF(ISNA(VLOOKUP(G261,リスト!$J$7:$W$54,5,FALSE)),"",VLOOKUP(G261,リスト!$J$7:$W$54,5,FALSE))</f>
        <v>0</v>
      </c>
      <c r="O263" s="391"/>
      <c r="P263" s="391"/>
      <c r="Q263" s="80" t="str">
        <f>IF(N263="","",IF(N263="女",2,""))</f>
        <v/>
      </c>
      <c r="R263" s="64"/>
      <c r="S263" s="65"/>
      <c r="T263" s="66"/>
      <c r="U263" s="398" t="s">
        <v>49</v>
      </c>
      <c r="V263" s="398"/>
      <c r="W263" s="398"/>
      <c r="X263" s="391">
        <f>IF(ISNA(VLOOKUP(X261,リスト!$J$7:$W$54,10,FALSE)),"",VLOOKUP(X261,リスト!$J$7:$W$54,10,FALSE))</f>
        <v>0</v>
      </c>
      <c r="Y263" s="391"/>
      <c r="Z263" s="391"/>
      <c r="AA263" s="391"/>
      <c r="AB263" s="391"/>
      <c r="AC263" s="390" t="s">
        <v>31</v>
      </c>
      <c r="AD263" s="390"/>
      <c r="AE263" s="391">
        <f>IF(ISNA(VLOOKUP(X261,リスト!$J$7:$W$54,5,FALSE)),"",VLOOKUP(X261,リスト!$J$7:$W$54,5,FALSE))</f>
        <v>0</v>
      </c>
      <c r="AF263" s="391"/>
      <c r="AG263" s="391"/>
      <c r="AH263" s="80" t="str">
        <f>IF(AE263="","",IF(AE263="女",2,""))</f>
        <v/>
      </c>
      <c r="AI263" s="33"/>
    </row>
    <row r="264" spans="2:35" ht="19.149999999999999" customHeight="1">
      <c r="B264" s="32"/>
      <c r="C264" s="8"/>
      <c r="D264" s="406" t="s">
        <v>53</v>
      </c>
      <c r="E264" s="406"/>
      <c r="F264" s="406"/>
      <c r="G264" s="402" t="str">
        <f>IF(ISNA(VLOOKUP(G261,リスト!$J$7:$W$54,4,FALSE)),"",VLOOKUP(G261,リスト!$J$7:$W$54,4,FALSE))</f>
        <v xml:space="preserve">  </v>
      </c>
      <c r="H264" s="402"/>
      <c r="I264" s="402"/>
      <c r="J264" s="402"/>
      <c r="K264" s="402"/>
      <c r="L264" s="402"/>
      <c r="M264" s="402"/>
      <c r="N264" s="402"/>
      <c r="O264" s="402"/>
      <c r="P264" s="402"/>
      <c r="Q264" s="63"/>
      <c r="R264" s="64"/>
      <c r="S264" s="65"/>
      <c r="T264" s="66"/>
      <c r="U264" s="406" t="s">
        <v>53</v>
      </c>
      <c r="V264" s="406"/>
      <c r="W264" s="406"/>
      <c r="X264" s="402" t="str">
        <f>IF(ISNA(VLOOKUP(X261,リスト!$J$7:$W$54,4,FALSE)),"",VLOOKUP(X261,リスト!$J$7:$W$54,4,FALSE))</f>
        <v xml:space="preserve">  </v>
      </c>
      <c r="Y264" s="402"/>
      <c r="Z264" s="402"/>
      <c r="AA264" s="402"/>
      <c r="AB264" s="402"/>
      <c r="AC264" s="402"/>
      <c r="AD264" s="402"/>
      <c r="AE264" s="402"/>
      <c r="AF264" s="402"/>
      <c r="AG264" s="402"/>
      <c r="AH264" s="63"/>
      <c r="AI264" s="33"/>
    </row>
    <row r="265" spans="2:35" ht="19.149999999999999" customHeight="1">
      <c r="B265" s="32"/>
      <c r="C265" s="8"/>
      <c r="D265" s="410" t="s">
        <v>51</v>
      </c>
      <c r="E265" s="410"/>
      <c r="F265" s="410"/>
      <c r="G265" s="408" t="str">
        <f>IF(ISNA(VLOOKUP(G261,リスト!$J$7:$W$54,3,FALSE)),"",VLOOKUP(G261,リスト!$J$7:$W$54,3,FALSE))</f>
        <v>0  0</v>
      </c>
      <c r="H265" s="408"/>
      <c r="I265" s="408"/>
      <c r="J265" s="408"/>
      <c r="K265" s="408"/>
      <c r="L265" s="408"/>
      <c r="M265" s="408"/>
      <c r="N265" s="408"/>
      <c r="O265" s="408"/>
      <c r="P265" s="408"/>
      <c r="Q265" s="63"/>
      <c r="R265" s="64"/>
      <c r="S265" s="65"/>
      <c r="T265" s="66"/>
      <c r="U265" s="410" t="s">
        <v>51</v>
      </c>
      <c r="V265" s="410"/>
      <c r="W265" s="410"/>
      <c r="X265" s="408" t="str">
        <f>IF(ISNA(VLOOKUP(X261,リスト!$J$7:$W$54,3,FALSE)),"",VLOOKUP(X261,リスト!$J$7:$W$54,3,FALSE))</f>
        <v>0  0</v>
      </c>
      <c r="Y265" s="408"/>
      <c r="Z265" s="408"/>
      <c r="AA265" s="408"/>
      <c r="AB265" s="408"/>
      <c r="AC265" s="408"/>
      <c r="AD265" s="408"/>
      <c r="AE265" s="408"/>
      <c r="AF265" s="408"/>
      <c r="AG265" s="408"/>
      <c r="AH265" s="63"/>
      <c r="AI265" s="33"/>
    </row>
    <row r="266" spans="2:35" ht="19.149999999999999" customHeight="1">
      <c r="B266" s="32"/>
      <c r="C266" s="8"/>
      <c r="D266" s="398" t="s">
        <v>52</v>
      </c>
      <c r="E266" s="398"/>
      <c r="F266" s="398"/>
      <c r="G266" s="409"/>
      <c r="H266" s="409"/>
      <c r="I266" s="409"/>
      <c r="J266" s="409"/>
      <c r="K266" s="409"/>
      <c r="L266" s="409"/>
      <c r="M266" s="409"/>
      <c r="N266" s="409"/>
      <c r="O266" s="409"/>
      <c r="P266" s="409"/>
      <c r="Q266" s="63"/>
      <c r="R266" s="64"/>
      <c r="S266" s="65"/>
      <c r="T266" s="66"/>
      <c r="U266" s="398" t="s">
        <v>52</v>
      </c>
      <c r="V266" s="398"/>
      <c r="W266" s="398"/>
      <c r="X266" s="409"/>
      <c r="Y266" s="409"/>
      <c r="Z266" s="409"/>
      <c r="AA266" s="409"/>
      <c r="AB266" s="409"/>
      <c r="AC266" s="409"/>
      <c r="AD266" s="409"/>
      <c r="AE266" s="409"/>
      <c r="AF266" s="409"/>
      <c r="AG266" s="409"/>
      <c r="AH266" s="63"/>
      <c r="AI266" s="33"/>
    </row>
    <row r="267" spans="2:35" ht="19.149999999999999" customHeight="1">
      <c r="B267" s="32"/>
      <c r="C267" s="8"/>
      <c r="D267" s="398" t="s">
        <v>94</v>
      </c>
      <c r="E267" s="398"/>
      <c r="F267" s="398"/>
      <c r="G267" s="407" t="str">
        <f>IF(ISNA(VLOOKUP(G261,リスト!$J$7:$W$54,12,FALSE)),"",VLOOKUP(G261,リスト!$J$7:$W$54,12,FALSE))</f>
        <v/>
      </c>
      <c r="H267" s="407"/>
      <c r="I267" s="407"/>
      <c r="J267" s="407"/>
      <c r="K267" s="407"/>
      <c r="L267" s="407"/>
      <c r="M267" s="407"/>
      <c r="N267" s="407"/>
      <c r="O267" s="407"/>
      <c r="P267" s="407"/>
      <c r="Q267" s="63"/>
      <c r="R267" s="64"/>
      <c r="S267" s="65"/>
      <c r="T267" s="66"/>
      <c r="U267" s="398" t="s">
        <v>94</v>
      </c>
      <c r="V267" s="398"/>
      <c r="W267" s="398"/>
      <c r="X267" s="407" t="str">
        <f>IF(ISNA(VLOOKUP(X261,リスト!$J$7:$W$54,12,FALSE)),"",VLOOKUP(X261,リスト!$J$7:$W$54,12,FALSE))</f>
        <v/>
      </c>
      <c r="Y267" s="407"/>
      <c r="Z267" s="407"/>
      <c r="AA267" s="407"/>
      <c r="AB267" s="407"/>
      <c r="AC267" s="407"/>
      <c r="AD267" s="407"/>
      <c r="AE267" s="407"/>
      <c r="AF267" s="407"/>
      <c r="AG267" s="407"/>
      <c r="AH267" s="63"/>
      <c r="AI267" s="33"/>
    </row>
    <row r="268" spans="2:35" ht="19.149999999999999" customHeight="1">
      <c r="B268" s="32"/>
      <c r="C268" s="8"/>
      <c r="D268" s="398" t="s">
        <v>50</v>
      </c>
      <c r="E268" s="398"/>
      <c r="F268" s="398"/>
      <c r="G268" s="407" t="str">
        <f>IF(ISNA(VLOOKUP(G261,リスト!$J$7:$W$54,13,FALSE)),"",VLOOKUP(G261,リスト!$J$7:$W$54,13,FALSE))</f>
        <v/>
      </c>
      <c r="H268" s="407"/>
      <c r="I268" s="407"/>
      <c r="J268" s="407"/>
      <c r="K268" s="407"/>
      <c r="L268" s="407"/>
      <c r="M268" s="407"/>
      <c r="N268" s="407"/>
      <c r="O268" s="407"/>
      <c r="P268" s="407"/>
      <c r="Q268" s="63"/>
      <c r="R268" s="64"/>
      <c r="S268" s="65"/>
      <c r="T268" s="66"/>
      <c r="U268" s="398" t="s">
        <v>50</v>
      </c>
      <c r="V268" s="398"/>
      <c r="W268" s="398"/>
      <c r="X268" s="407" t="str">
        <f>IF(ISNA(VLOOKUP(X261,リスト!$J$7:$W$54,13,FALSE)),"",VLOOKUP(X261,リスト!$J$7:$W$54,13,FALSE))</f>
        <v/>
      </c>
      <c r="Y268" s="407"/>
      <c r="Z268" s="407"/>
      <c r="AA268" s="407"/>
      <c r="AB268" s="407"/>
      <c r="AC268" s="407"/>
      <c r="AD268" s="407"/>
      <c r="AE268" s="407"/>
      <c r="AF268" s="407"/>
      <c r="AG268" s="407"/>
      <c r="AH268" s="63"/>
      <c r="AI268" s="33"/>
    </row>
    <row r="269" spans="2:35" ht="19.149999999999999" customHeight="1">
      <c r="B269" s="32"/>
      <c r="C269" s="10"/>
      <c r="D269" s="13" t="s">
        <v>54</v>
      </c>
      <c r="E269" s="11"/>
      <c r="F269" s="11"/>
      <c r="G269" s="11"/>
      <c r="H269" s="11"/>
      <c r="I269" s="11"/>
      <c r="J269" s="11"/>
      <c r="K269" s="11"/>
      <c r="L269" s="11"/>
      <c r="M269" s="11"/>
      <c r="N269" s="11"/>
      <c r="O269" s="11"/>
      <c r="P269" s="11"/>
      <c r="Q269" s="12"/>
      <c r="R269" s="33"/>
      <c r="S269" s="32"/>
      <c r="T269" s="10"/>
      <c r="U269" s="13" t="s">
        <v>54</v>
      </c>
      <c r="V269" s="11"/>
      <c r="W269" s="11"/>
      <c r="X269" s="11"/>
      <c r="Y269" s="11"/>
      <c r="Z269" s="11"/>
      <c r="AA269" s="11"/>
      <c r="AB269" s="11"/>
      <c r="AC269" s="11"/>
      <c r="AD269" s="11"/>
      <c r="AE269" s="11"/>
      <c r="AF269" s="11"/>
      <c r="AG269" s="11"/>
      <c r="AH269" s="12"/>
      <c r="AI269" s="33"/>
    </row>
    <row r="270" spans="2:35" ht="19.149999999999999" customHeight="1">
      <c r="B270" s="34"/>
      <c r="C270" s="35"/>
      <c r="D270" s="35"/>
      <c r="E270" s="35"/>
      <c r="F270" s="35"/>
      <c r="G270" s="35"/>
      <c r="H270" s="35"/>
      <c r="I270" s="35"/>
      <c r="J270" s="35"/>
      <c r="K270" s="35"/>
      <c r="L270" s="35"/>
      <c r="M270" s="35"/>
      <c r="N270" s="35"/>
      <c r="O270" s="35"/>
      <c r="P270" s="35"/>
      <c r="Q270" s="35"/>
      <c r="R270" s="36"/>
      <c r="S270" s="34"/>
      <c r="T270" s="35"/>
      <c r="U270" s="35"/>
      <c r="V270" s="35"/>
      <c r="W270" s="35"/>
      <c r="X270" s="35"/>
      <c r="Y270" s="35"/>
      <c r="Z270" s="35"/>
      <c r="AA270" s="35"/>
      <c r="AB270" s="35"/>
      <c r="AC270" s="35"/>
      <c r="AD270" s="35"/>
      <c r="AE270" s="35"/>
      <c r="AF270" s="35"/>
      <c r="AG270" s="35"/>
      <c r="AH270" s="35"/>
      <c r="AI270" s="36"/>
    </row>
    <row r="271" spans="2:35" ht="19.149999999999999" customHeight="1">
      <c r="B271" s="29"/>
      <c r="C271" s="30"/>
      <c r="D271" s="30"/>
      <c r="E271" s="30"/>
      <c r="F271" s="30"/>
      <c r="G271" s="30"/>
      <c r="H271" s="30"/>
      <c r="I271" s="30"/>
      <c r="J271" s="30"/>
      <c r="K271" s="30"/>
      <c r="L271" s="30"/>
      <c r="M271" s="30"/>
      <c r="N271" s="30"/>
      <c r="O271" s="30"/>
      <c r="P271" s="30"/>
      <c r="Q271" s="30"/>
      <c r="R271" s="31"/>
      <c r="S271" s="29"/>
      <c r="T271" s="30"/>
      <c r="U271" s="30"/>
      <c r="V271" s="30"/>
      <c r="W271" s="30"/>
      <c r="X271" s="30"/>
      <c r="Y271" s="30"/>
      <c r="Z271" s="30"/>
      <c r="AA271" s="30"/>
      <c r="AB271" s="30"/>
      <c r="AC271" s="30"/>
      <c r="AD271" s="30"/>
      <c r="AE271" s="30"/>
      <c r="AF271" s="30"/>
      <c r="AG271" s="30"/>
      <c r="AH271" s="30"/>
      <c r="AI271" s="31"/>
    </row>
    <row r="272" spans="2:35" ht="19.149999999999999" customHeight="1">
      <c r="B272" s="32"/>
      <c r="C272" s="5"/>
      <c r="D272" s="6"/>
      <c r="E272" s="6"/>
      <c r="F272" s="6"/>
      <c r="G272" s="6"/>
      <c r="H272" s="6"/>
      <c r="I272" s="6"/>
      <c r="J272" s="6"/>
      <c r="K272" s="6"/>
      <c r="L272" s="6"/>
      <c r="M272" s="6"/>
      <c r="N272" s="6"/>
      <c r="O272" s="6"/>
      <c r="P272" s="6"/>
      <c r="Q272" s="7"/>
      <c r="R272" s="33"/>
      <c r="S272" s="32"/>
      <c r="T272" s="5"/>
      <c r="U272" s="6"/>
      <c r="V272" s="6"/>
      <c r="W272" s="6"/>
      <c r="X272" s="6"/>
      <c r="Y272" s="6"/>
      <c r="Z272" s="6"/>
      <c r="AA272" s="6"/>
      <c r="AB272" s="6"/>
      <c r="AC272" s="6"/>
      <c r="AD272" s="6"/>
      <c r="AE272" s="6"/>
      <c r="AF272" s="6"/>
      <c r="AG272" s="6"/>
      <c r="AH272" s="7"/>
      <c r="AI272" s="33"/>
    </row>
    <row r="273" spans="2:35" ht="19.149999999999999" customHeight="1">
      <c r="B273" s="32"/>
      <c r="C273" s="8"/>
      <c r="D273" s="398" t="s">
        <v>88</v>
      </c>
      <c r="E273" s="398"/>
      <c r="F273" s="398"/>
      <c r="G273" s="403">
        <v>35</v>
      </c>
      <c r="H273" s="404"/>
      <c r="I273" s="405"/>
      <c r="J273" s="392" t="s">
        <v>120</v>
      </c>
      <c r="K273" s="393"/>
      <c r="L273" s="394"/>
      <c r="M273" s="395" t="str">
        <f>IF(ISNA(VLOOKUP(G273,リスト!$J$7:$W$54,2,FALSE)),"",VLOOKUP(G273,リスト!$J$7:$W$54,2,FALSE))</f>
        <v/>
      </c>
      <c r="N273" s="396"/>
      <c r="O273" s="396"/>
      <c r="P273" s="397"/>
      <c r="Q273" s="9"/>
      <c r="R273" s="64"/>
      <c r="S273" s="65"/>
      <c r="T273" s="66"/>
      <c r="U273" s="398" t="s">
        <v>88</v>
      </c>
      <c r="V273" s="398"/>
      <c r="W273" s="398"/>
      <c r="X273" s="403">
        <v>36</v>
      </c>
      <c r="Y273" s="404"/>
      <c r="Z273" s="405"/>
      <c r="AA273" s="392" t="s">
        <v>120</v>
      </c>
      <c r="AB273" s="393"/>
      <c r="AC273" s="394"/>
      <c r="AD273" s="395" t="str">
        <f>IF(ISNA(VLOOKUP(X273,リスト!$J$7:$W$54,2,FALSE)),"",VLOOKUP(X273,リスト!$J$7:$W$54,2,FALSE))</f>
        <v/>
      </c>
      <c r="AE273" s="396"/>
      <c r="AF273" s="396"/>
      <c r="AG273" s="397"/>
      <c r="AH273" s="9"/>
      <c r="AI273" s="33"/>
    </row>
    <row r="274" spans="2:35" ht="19.149999999999999" customHeight="1">
      <c r="B274" s="32"/>
      <c r="C274" s="8"/>
      <c r="D274" s="398" t="s">
        <v>48</v>
      </c>
      <c r="E274" s="398"/>
      <c r="F274" s="398"/>
      <c r="G274" s="399">
        <f>IF(ISNA(VLOOKUP(G273,リスト!$J$7:$W$54,7,FALSE)),"",VLOOKUP(G273,リスト!$J$7:$W$54,7,FALSE))</f>
        <v>0</v>
      </c>
      <c r="H274" s="400"/>
      <c r="I274" s="400"/>
      <c r="J274" s="400"/>
      <c r="K274" s="400"/>
      <c r="L274" s="400"/>
      <c r="M274" s="400"/>
      <c r="N274" s="400"/>
      <c r="O274" s="400"/>
      <c r="P274" s="401"/>
      <c r="Q274" s="63"/>
      <c r="R274" s="64"/>
      <c r="S274" s="65"/>
      <c r="T274" s="66"/>
      <c r="U274" s="398" t="s">
        <v>48</v>
      </c>
      <c r="V274" s="398"/>
      <c r="W274" s="398"/>
      <c r="X274" s="399">
        <f>IF(ISNA(VLOOKUP(X273,リスト!$J$7:$W$54,7,FALSE)),"",VLOOKUP(X273,リスト!$J$7:$W$54,7,FALSE))</f>
        <v>0</v>
      </c>
      <c r="Y274" s="400"/>
      <c r="Z274" s="400"/>
      <c r="AA274" s="400"/>
      <c r="AB274" s="400"/>
      <c r="AC274" s="400"/>
      <c r="AD274" s="400"/>
      <c r="AE274" s="400"/>
      <c r="AF274" s="400"/>
      <c r="AG274" s="401"/>
      <c r="AH274" s="63"/>
      <c r="AI274" s="33"/>
    </row>
    <row r="275" spans="2:35" ht="19.149999999999999" customHeight="1">
      <c r="B275" s="32"/>
      <c r="C275" s="8"/>
      <c r="D275" s="398" t="s">
        <v>49</v>
      </c>
      <c r="E275" s="398"/>
      <c r="F275" s="398"/>
      <c r="G275" s="391">
        <f>IF(ISNA(VLOOKUP(G273,リスト!$J$7:$W$54,10,FALSE)),"",VLOOKUP(G273,リスト!$J$7:$W$54,10,FALSE))</f>
        <v>0</v>
      </c>
      <c r="H275" s="391"/>
      <c r="I275" s="391"/>
      <c r="J275" s="391"/>
      <c r="K275" s="391"/>
      <c r="L275" s="390" t="s">
        <v>31</v>
      </c>
      <c r="M275" s="390"/>
      <c r="N275" s="391">
        <f>IF(ISNA(VLOOKUP(G273,リスト!$J$7:$W$54,5,FALSE)),"",VLOOKUP(G273,リスト!$J$7:$W$54,5,FALSE))</f>
        <v>0</v>
      </c>
      <c r="O275" s="391"/>
      <c r="P275" s="391"/>
      <c r="Q275" s="80" t="str">
        <f>IF(N275="","",IF(N275="女",2,""))</f>
        <v/>
      </c>
      <c r="R275" s="64"/>
      <c r="S275" s="65"/>
      <c r="T275" s="66"/>
      <c r="U275" s="398" t="s">
        <v>49</v>
      </c>
      <c r="V275" s="398"/>
      <c r="W275" s="398"/>
      <c r="X275" s="391">
        <f>IF(ISNA(VLOOKUP(X273,リスト!$J$7:$W$54,10,FALSE)),"",VLOOKUP(X273,リスト!$J$7:$W$54,10,FALSE))</f>
        <v>0</v>
      </c>
      <c r="Y275" s="391"/>
      <c r="Z275" s="391"/>
      <c r="AA275" s="391"/>
      <c r="AB275" s="391"/>
      <c r="AC275" s="390" t="s">
        <v>31</v>
      </c>
      <c r="AD275" s="390"/>
      <c r="AE275" s="391">
        <f>IF(ISNA(VLOOKUP(X273,リスト!$J$7:$W$54,5,FALSE)),"",VLOOKUP(X273,リスト!$J$7:$W$54,5,FALSE))</f>
        <v>0</v>
      </c>
      <c r="AF275" s="391"/>
      <c r="AG275" s="391"/>
      <c r="AH275" s="80" t="str">
        <f>IF(AE275="","",IF(AE275="女",2,""))</f>
        <v/>
      </c>
      <c r="AI275" s="33"/>
    </row>
    <row r="276" spans="2:35" ht="19.149999999999999" customHeight="1">
      <c r="B276" s="32"/>
      <c r="C276" s="8"/>
      <c r="D276" s="406" t="s">
        <v>53</v>
      </c>
      <c r="E276" s="406"/>
      <c r="F276" s="406"/>
      <c r="G276" s="402" t="str">
        <f>IF(ISNA(VLOOKUP(G273,リスト!$J$7:$W$54,4,FALSE)),"",VLOOKUP(G273,リスト!$J$7:$W$54,4,FALSE))</f>
        <v xml:space="preserve">  </v>
      </c>
      <c r="H276" s="402"/>
      <c r="I276" s="402"/>
      <c r="J276" s="402"/>
      <c r="K276" s="402"/>
      <c r="L276" s="402"/>
      <c r="M276" s="402"/>
      <c r="N276" s="402"/>
      <c r="O276" s="402"/>
      <c r="P276" s="402"/>
      <c r="Q276" s="63"/>
      <c r="R276" s="64"/>
      <c r="S276" s="65"/>
      <c r="T276" s="66"/>
      <c r="U276" s="406" t="s">
        <v>53</v>
      </c>
      <c r="V276" s="406"/>
      <c r="W276" s="406"/>
      <c r="X276" s="402" t="str">
        <f>IF(ISNA(VLOOKUP(X273,リスト!$J$7:$W$54,4,FALSE)),"",VLOOKUP(X273,リスト!$J$7:$W$54,4,FALSE))</f>
        <v xml:space="preserve">  </v>
      </c>
      <c r="Y276" s="402"/>
      <c r="Z276" s="402"/>
      <c r="AA276" s="402"/>
      <c r="AB276" s="402"/>
      <c r="AC276" s="402"/>
      <c r="AD276" s="402"/>
      <c r="AE276" s="402"/>
      <c r="AF276" s="402"/>
      <c r="AG276" s="402"/>
      <c r="AH276" s="63"/>
      <c r="AI276" s="33"/>
    </row>
    <row r="277" spans="2:35" ht="19.149999999999999" customHeight="1">
      <c r="B277" s="32"/>
      <c r="C277" s="8"/>
      <c r="D277" s="410" t="s">
        <v>51</v>
      </c>
      <c r="E277" s="410"/>
      <c r="F277" s="410"/>
      <c r="G277" s="408" t="str">
        <f>IF(ISNA(VLOOKUP(G273,リスト!$J$7:$W$54,3,FALSE)),"",VLOOKUP(G273,リスト!$J$7:$W$54,3,FALSE))</f>
        <v>0  0</v>
      </c>
      <c r="H277" s="408"/>
      <c r="I277" s="408"/>
      <c r="J277" s="408"/>
      <c r="K277" s="408"/>
      <c r="L277" s="408"/>
      <c r="M277" s="408"/>
      <c r="N277" s="408"/>
      <c r="O277" s="408"/>
      <c r="P277" s="408"/>
      <c r="Q277" s="63"/>
      <c r="R277" s="64"/>
      <c r="S277" s="65"/>
      <c r="T277" s="66"/>
      <c r="U277" s="410" t="s">
        <v>51</v>
      </c>
      <c r="V277" s="410"/>
      <c r="W277" s="410"/>
      <c r="X277" s="408" t="str">
        <f>IF(ISNA(VLOOKUP(X273,リスト!$J$7:$W$54,3,FALSE)),"",VLOOKUP(X273,リスト!$J$7:$W$54,3,FALSE))</f>
        <v>0  0</v>
      </c>
      <c r="Y277" s="408"/>
      <c r="Z277" s="408"/>
      <c r="AA277" s="408"/>
      <c r="AB277" s="408"/>
      <c r="AC277" s="408"/>
      <c r="AD277" s="408"/>
      <c r="AE277" s="408"/>
      <c r="AF277" s="408"/>
      <c r="AG277" s="408"/>
      <c r="AH277" s="63"/>
      <c r="AI277" s="33"/>
    </row>
    <row r="278" spans="2:35" ht="19.149999999999999" customHeight="1">
      <c r="B278" s="32"/>
      <c r="C278" s="8"/>
      <c r="D278" s="398" t="s">
        <v>52</v>
      </c>
      <c r="E278" s="398"/>
      <c r="F278" s="398"/>
      <c r="G278" s="409"/>
      <c r="H278" s="409"/>
      <c r="I278" s="409"/>
      <c r="J278" s="409"/>
      <c r="K278" s="409"/>
      <c r="L278" s="409"/>
      <c r="M278" s="409"/>
      <c r="N278" s="409"/>
      <c r="O278" s="409"/>
      <c r="P278" s="409"/>
      <c r="Q278" s="63"/>
      <c r="R278" s="64"/>
      <c r="S278" s="65"/>
      <c r="T278" s="66"/>
      <c r="U278" s="398" t="s">
        <v>52</v>
      </c>
      <c r="V278" s="398"/>
      <c r="W278" s="398"/>
      <c r="X278" s="409"/>
      <c r="Y278" s="409"/>
      <c r="Z278" s="409"/>
      <c r="AA278" s="409"/>
      <c r="AB278" s="409"/>
      <c r="AC278" s="409"/>
      <c r="AD278" s="409"/>
      <c r="AE278" s="409"/>
      <c r="AF278" s="409"/>
      <c r="AG278" s="409"/>
      <c r="AH278" s="63"/>
      <c r="AI278" s="33"/>
    </row>
    <row r="279" spans="2:35" ht="19.149999999999999" customHeight="1">
      <c r="B279" s="32"/>
      <c r="C279" s="8"/>
      <c r="D279" s="398" t="s">
        <v>94</v>
      </c>
      <c r="E279" s="398"/>
      <c r="F279" s="398"/>
      <c r="G279" s="407" t="str">
        <f>IF(ISNA(VLOOKUP(G273,リスト!$J$7:$W$54,12,FALSE)),"",VLOOKUP(G273,リスト!$J$7:$W$54,12,FALSE))</f>
        <v/>
      </c>
      <c r="H279" s="407"/>
      <c r="I279" s="407"/>
      <c r="J279" s="407"/>
      <c r="K279" s="407"/>
      <c r="L279" s="407"/>
      <c r="M279" s="407"/>
      <c r="N279" s="407"/>
      <c r="O279" s="407"/>
      <c r="P279" s="407"/>
      <c r="Q279" s="63"/>
      <c r="R279" s="64"/>
      <c r="S279" s="65"/>
      <c r="T279" s="66"/>
      <c r="U279" s="398" t="s">
        <v>94</v>
      </c>
      <c r="V279" s="398"/>
      <c r="W279" s="398"/>
      <c r="X279" s="407" t="str">
        <f>IF(ISNA(VLOOKUP(X273,リスト!$J$7:$W$54,12,FALSE)),"",VLOOKUP(X273,リスト!$J$7:$W$54,12,FALSE))</f>
        <v/>
      </c>
      <c r="Y279" s="407"/>
      <c r="Z279" s="407"/>
      <c r="AA279" s="407"/>
      <c r="AB279" s="407"/>
      <c r="AC279" s="407"/>
      <c r="AD279" s="407"/>
      <c r="AE279" s="407"/>
      <c r="AF279" s="407"/>
      <c r="AG279" s="407"/>
      <c r="AH279" s="63"/>
      <c r="AI279" s="33"/>
    </row>
    <row r="280" spans="2:35" ht="19.149999999999999" customHeight="1">
      <c r="B280" s="32"/>
      <c r="C280" s="8"/>
      <c r="D280" s="398" t="s">
        <v>50</v>
      </c>
      <c r="E280" s="398"/>
      <c r="F280" s="398"/>
      <c r="G280" s="407" t="str">
        <f>IF(ISNA(VLOOKUP(G273,リスト!$J$7:$W$54,13,FALSE)),"",VLOOKUP(G273,リスト!$J$7:$W$54,13,FALSE))</f>
        <v/>
      </c>
      <c r="H280" s="407"/>
      <c r="I280" s="407"/>
      <c r="J280" s="407"/>
      <c r="K280" s="407"/>
      <c r="L280" s="407"/>
      <c r="M280" s="407"/>
      <c r="N280" s="407"/>
      <c r="O280" s="407"/>
      <c r="P280" s="407"/>
      <c r="Q280" s="63"/>
      <c r="R280" s="64"/>
      <c r="S280" s="65"/>
      <c r="T280" s="66"/>
      <c r="U280" s="398" t="s">
        <v>50</v>
      </c>
      <c r="V280" s="398"/>
      <c r="W280" s="398"/>
      <c r="X280" s="407" t="str">
        <f>IF(ISNA(VLOOKUP(X273,リスト!$J$7:$W$54,13,FALSE)),"",VLOOKUP(X273,リスト!$J$7:$W$54,13,FALSE))</f>
        <v/>
      </c>
      <c r="Y280" s="407"/>
      <c r="Z280" s="407"/>
      <c r="AA280" s="407"/>
      <c r="AB280" s="407"/>
      <c r="AC280" s="407"/>
      <c r="AD280" s="407"/>
      <c r="AE280" s="407"/>
      <c r="AF280" s="407"/>
      <c r="AG280" s="407"/>
      <c r="AH280" s="63"/>
      <c r="AI280" s="33"/>
    </row>
    <row r="281" spans="2:35" ht="19.149999999999999" customHeight="1">
      <c r="B281" s="32"/>
      <c r="C281" s="10"/>
      <c r="D281" s="13" t="s">
        <v>54</v>
      </c>
      <c r="E281" s="11"/>
      <c r="F281" s="11"/>
      <c r="G281" s="11"/>
      <c r="H281" s="11"/>
      <c r="I281" s="11"/>
      <c r="J281" s="11"/>
      <c r="K281" s="11"/>
      <c r="L281" s="11"/>
      <c r="M281" s="11"/>
      <c r="N281" s="11"/>
      <c r="O281" s="11"/>
      <c r="P281" s="11"/>
      <c r="Q281" s="12"/>
      <c r="R281" s="33"/>
      <c r="S281" s="32"/>
      <c r="T281" s="10"/>
      <c r="U281" s="13" t="s">
        <v>54</v>
      </c>
      <c r="V281" s="11"/>
      <c r="W281" s="11"/>
      <c r="X281" s="11"/>
      <c r="Y281" s="11"/>
      <c r="Z281" s="11"/>
      <c r="AA281" s="11"/>
      <c r="AB281" s="11"/>
      <c r="AC281" s="11"/>
      <c r="AD281" s="11"/>
      <c r="AE281" s="11"/>
      <c r="AF281" s="11"/>
      <c r="AG281" s="11"/>
      <c r="AH281" s="12"/>
      <c r="AI281" s="33"/>
    </row>
    <row r="282" spans="2:35" ht="19.149999999999999" customHeight="1">
      <c r="B282" s="34"/>
      <c r="C282" s="35"/>
      <c r="D282" s="35"/>
      <c r="E282" s="35"/>
      <c r="F282" s="35"/>
      <c r="G282" s="35"/>
      <c r="H282" s="35"/>
      <c r="I282" s="35"/>
      <c r="J282" s="35"/>
      <c r="K282" s="35"/>
      <c r="L282" s="35"/>
      <c r="M282" s="35"/>
      <c r="N282" s="35"/>
      <c r="O282" s="35"/>
      <c r="P282" s="35"/>
      <c r="Q282" s="35"/>
      <c r="R282" s="36"/>
      <c r="S282" s="34"/>
      <c r="T282" s="35"/>
      <c r="U282" s="35"/>
      <c r="V282" s="35"/>
      <c r="W282" s="35"/>
      <c r="X282" s="35"/>
      <c r="Y282" s="35"/>
      <c r="Z282" s="35"/>
      <c r="AA282" s="35"/>
      <c r="AB282" s="35"/>
      <c r="AC282" s="35"/>
      <c r="AD282" s="35"/>
      <c r="AE282" s="35"/>
      <c r="AF282" s="35"/>
      <c r="AG282" s="35"/>
      <c r="AH282" s="35"/>
      <c r="AI282" s="36"/>
    </row>
    <row r="290" spans="2:35" ht="11.25" customHeight="1">
      <c r="B290" s="375" t="s">
        <v>69</v>
      </c>
      <c r="C290" s="375"/>
      <c r="D290" s="375"/>
      <c r="E290" s="375"/>
    </row>
    <row r="291" spans="2:35" ht="11.25" customHeight="1">
      <c r="B291" s="375"/>
      <c r="C291" s="375"/>
      <c r="D291" s="375"/>
      <c r="E291" s="375"/>
    </row>
    <row r="292" spans="2:35" ht="18.75">
      <c r="B292" s="375"/>
      <c r="C292" s="375"/>
      <c r="D292" s="375"/>
      <c r="E292" s="375"/>
      <c r="F292" s="18"/>
      <c r="G292" s="376" t="str">
        <f>IF($G$10="","",$G$10)</f>
        <v>第５０回広島県民スポーツ大会　陸上競技個人申込書</v>
      </c>
      <c r="H292" s="376"/>
      <c r="I292" s="376"/>
      <c r="J292" s="376"/>
      <c r="K292" s="376"/>
      <c r="L292" s="376"/>
      <c r="M292" s="376"/>
      <c r="N292" s="376"/>
      <c r="O292" s="376"/>
      <c r="P292" s="376"/>
      <c r="Q292" s="376"/>
      <c r="R292" s="376"/>
      <c r="S292" s="376"/>
      <c r="T292" s="376"/>
      <c r="U292" s="376"/>
      <c r="V292" s="376"/>
      <c r="W292" s="376"/>
      <c r="X292" s="376"/>
      <c r="Y292" s="376"/>
      <c r="Z292" s="376"/>
      <c r="AA292" s="376"/>
      <c r="AB292" s="376"/>
      <c r="AC292" s="376"/>
      <c r="AD292" s="376"/>
      <c r="AE292" s="18"/>
      <c r="AF292" s="18"/>
      <c r="AG292" s="18"/>
      <c r="AH292" s="18"/>
      <c r="AI292" s="18"/>
    </row>
    <row r="294" spans="2:35" ht="19.149999999999999" customHeight="1">
      <c r="B294" s="29"/>
      <c r="C294" s="30"/>
      <c r="D294" s="30"/>
      <c r="E294" s="30"/>
      <c r="F294" s="30"/>
      <c r="G294" s="30"/>
      <c r="H294" s="30"/>
      <c r="I294" s="30"/>
      <c r="J294" s="30"/>
      <c r="K294" s="30"/>
      <c r="L294" s="30"/>
      <c r="M294" s="30"/>
      <c r="N294" s="30"/>
      <c r="O294" s="30"/>
      <c r="P294" s="30"/>
      <c r="Q294" s="30"/>
      <c r="R294" s="31"/>
      <c r="S294" s="29"/>
      <c r="T294" s="30"/>
      <c r="U294" s="30"/>
      <c r="V294" s="30"/>
      <c r="W294" s="30"/>
      <c r="X294" s="30"/>
      <c r="Y294" s="30"/>
      <c r="Z294" s="30"/>
      <c r="AA294" s="30"/>
      <c r="AB294" s="30"/>
      <c r="AC294" s="30"/>
      <c r="AD294" s="30"/>
      <c r="AE294" s="30"/>
      <c r="AF294" s="30"/>
      <c r="AG294" s="30"/>
      <c r="AH294" s="30"/>
      <c r="AI294" s="31"/>
    </row>
    <row r="295" spans="2:35" ht="19.149999999999999" customHeight="1">
      <c r="B295" s="32"/>
      <c r="C295" s="5"/>
      <c r="D295" s="6"/>
      <c r="E295" s="6"/>
      <c r="F295" s="6"/>
      <c r="G295" s="6"/>
      <c r="H295" s="6"/>
      <c r="I295" s="6"/>
      <c r="J295" s="6"/>
      <c r="K295" s="6"/>
      <c r="L295" s="6"/>
      <c r="M295" s="6"/>
      <c r="N295" s="6"/>
      <c r="O295" s="6"/>
      <c r="P295" s="6"/>
      <c r="Q295" s="7"/>
      <c r="R295" s="33"/>
      <c r="S295" s="32"/>
      <c r="T295" s="5"/>
      <c r="U295" s="6"/>
      <c r="V295" s="6"/>
      <c r="W295" s="6"/>
      <c r="X295" s="6"/>
      <c r="Y295" s="6"/>
      <c r="Z295" s="6"/>
      <c r="AA295" s="6"/>
      <c r="AB295" s="6"/>
      <c r="AC295" s="6"/>
      <c r="AD295" s="6"/>
      <c r="AE295" s="6"/>
      <c r="AF295" s="6"/>
      <c r="AG295" s="6"/>
      <c r="AH295" s="7"/>
      <c r="AI295" s="33"/>
    </row>
    <row r="296" spans="2:35" ht="19.149999999999999" customHeight="1">
      <c r="B296" s="32"/>
      <c r="C296" s="8"/>
      <c r="D296" s="398" t="s">
        <v>88</v>
      </c>
      <c r="E296" s="398"/>
      <c r="F296" s="398"/>
      <c r="G296" s="403">
        <v>37</v>
      </c>
      <c r="H296" s="404"/>
      <c r="I296" s="405"/>
      <c r="J296" s="392" t="s">
        <v>120</v>
      </c>
      <c r="K296" s="393"/>
      <c r="L296" s="394"/>
      <c r="M296" s="395" t="str">
        <f>IF(ISNA(VLOOKUP(G296,リスト!$J$7:$W$54,2,FALSE)),"",VLOOKUP(G296,リスト!$J$7:$W$54,2,FALSE))</f>
        <v/>
      </c>
      <c r="N296" s="396"/>
      <c r="O296" s="396"/>
      <c r="P296" s="397"/>
      <c r="Q296" s="9"/>
      <c r="R296" s="64"/>
      <c r="S296" s="65"/>
      <c r="T296" s="66"/>
      <c r="U296" s="398" t="s">
        <v>88</v>
      </c>
      <c r="V296" s="398"/>
      <c r="W296" s="398"/>
      <c r="X296" s="403">
        <v>38</v>
      </c>
      <c r="Y296" s="404"/>
      <c r="Z296" s="405"/>
      <c r="AA296" s="392" t="s">
        <v>120</v>
      </c>
      <c r="AB296" s="393"/>
      <c r="AC296" s="394"/>
      <c r="AD296" s="395" t="str">
        <f>IF(ISNA(VLOOKUP(X296,リスト!$J$7:$W$54,2,FALSE)),"",VLOOKUP(X296,リスト!$J$7:$W$54,2,FALSE))</f>
        <v/>
      </c>
      <c r="AE296" s="396"/>
      <c r="AF296" s="396"/>
      <c r="AG296" s="397"/>
      <c r="AH296" s="9"/>
      <c r="AI296" s="33"/>
    </row>
    <row r="297" spans="2:35" ht="19.149999999999999" customHeight="1">
      <c r="B297" s="32"/>
      <c r="C297" s="8"/>
      <c r="D297" s="398" t="s">
        <v>48</v>
      </c>
      <c r="E297" s="398"/>
      <c r="F297" s="398"/>
      <c r="G297" s="399">
        <f>IF(ISNA(VLOOKUP(G296,リスト!$J$7:$W$54,7,FALSE)),"",VLOOKUP(G296,リスト!$J$7:$W$54,7,FALSE))</f>
        <v>0</v>
      </c>
      <c r="H297" s="400"/>
      <c r="I297" s="400"/>
      <c r="J297" s="400"/>
      <c r="K297" s="400"/>
      <c r="L297" s="400"/>
      <c r="M297" s="400"/>
      <c r="N297" s="400"/>
      <c r="O297" s="400"/>
      <c r="P297" s="401"/>
      <c r="Q297" s="63"/>
      <c r="R297" s="64"/>
      <c r="S297" s="65"/>
      <c r="T297" s="66"/>
      <c r="U297" s="398" t="s">
        <v>48</v>
      </c>
      <c r="V297" s="398"/>
      <c r="W297" s="398"/>
      <c r="X297" s="399">
        <f>IF(ISNA(VLOOKUP(X296,リスト!$J$7:$W$54,7,FALSE)),"",VLOOKUP(X296,リスト!$J$7:$W$54,7,FALSE))</f>
        <v>0</v>
      </c>
      <c r="Y297" s="400"/>
      <c r="Z297" s="400"/>
      <c r="AA297" s="400"/>
      <c r="AB297" s="400"/>
      <c r="AC297" s="400"/>
      <c r="AD297" s="400"/>
      <c r="AE297" s="400"/>
      <c r="AF297" s="400"/>
      <c r="AG297" s="401"/>
      <c r="AH297" s="63"/>
      <c r="AI297" s="33"/>
    </row>
    <row r="298" spans="2:35" ht="19.149999999999999" customHeight="1">
      <c r="B298" s="32"/>
      <c r="C298" s="8"/>
      <c r="D298" s="398" t="s">
        <v>49</v>
      </c>
      <c r="E298" s="398"/>
      <c r="F298" s="398"/>
      <c r="G298" s="391">
        <f>IF(ISNA(VLOOKUP(G296,リスト!$J$7:$W$54,10,FALSE)),"",VLOOKUP(G296,リスト!$J$7:$W$54,10,FALSE))</f>
        <v>0</v>
      </c>
      <c r="H298" s="391"/>
      <c r="I298" s="391"/>
      <c r="J298" s="391"/>
      <c r="K298" s="391"/>
      <c r="L298" s="390" t="s">
        <v>31</v>
      </c>
      <c r="M298" s="390"/>
      <c r="N298" s="391">
        <f>IF(ISNA(VLOOKUP(G296,リスト!$J$7:$W$54,5,FALSE)),"",VLOOKUP(G296,リスト!$J$7:$W$54,5,FALSE))</f>
        <v>0</v>
      </c>
      <c r="O298" s="391"/>
      <c r="P298" s="391"/>
      <c r="Q298" s="80" t="str">
        <f>IF(N298="","",IF(N298="女",2,""))</f>
        <v/>
      </c>
      <c r="R298" s="64"/>
      <c r="S298" s="65"/>
      <c r="T298" s="66"/>
      <c r="U298" s="398" t="s">
        <v>49</v>
      </c>
      <c r="V298" s="398"/>
      <c r="W298" s="398"/>
      <c r="X298" s="391">
        <f>IF(ISNA(VLOOKUP(X296,リスト!$J$7:$W$54,10,FALSE)),"",VLOOKUP(X296,リスト!$J$7:$W$54,10,FALSE))</f>
        <v>0</v>
      </c>
      <c r="Y298" s="391"/>
      <c r="Z298" s="391"/>
      <c r="AA298" s="391"/>
      <c r="AB298" s="391"/>
      <c r="AC298" s="390" t="s">
        <v>31</v>
      </c>
      <c r="AD298" s="390"/>
      <c r="AE298" s="391">
        <f>IF(ISNA(VLOOKUP(X296,リスト!$J$7:$W$54,5,FALSE)),"",VLOOKUP(X296,リスト!$J$7:$W$54,5,FALSE))</f>
        <v>0</v>
      </c>
      <c r="AF298" s="391"/>
      <c r="AG298" s="391"/>
      <c r="AH298" s="80" t="str">
        <f>IF(AE298="","",IF(AE298="女",2,""))</f>
        <v/>
      </c>
      <c r="AI298" s="33"/>
    </row>
    <row r="299" spans="2:35" ht="19.149999999999999" customHeight="1">
      <c r="B299" s="32"/>
      <c r="C299" s="8"/>
      <c r="D299" s="406" t="s">
        <v>53</v>
      </c>
      <c r="E299" s="406"/>
      <c r="F299" s="406"/>
      <c r="G299" s="402" t="str">
        <f>IF(ISNA(VLOOKUP(G296,リスト!$J$7:$W$54,4,FALSE)),"",VLOOKUP(G296,リスト!$J$7:$W$54,4,FALSE))</f>
        <v xml:space="preserve">  </v>
      </c>
      <c r="H299" s="402"/>
      <c r="I299" s="402"/>
      <c r="J299" s="402"/>
      <c r="K299" s="402"/>
      <c r="L299" s="402"/>
      <c r="M299" s="402"/>
      <c r="N299" s="402"/>
      <c r="O299" s="402"/>
      <c r="P299" s="402"/>
      <c r="Q299" s="63"/>
      <c r="R299" s="64"/>
      <c r="S299" s="65"/>
      <c r="T299" s="66"/>
      <c r="U299" s="406" t="s">
        <v>53</v>
      </c>
      <c r="V299" s="406"/>
      <c r="W299" s="406"/>
      <c r="X299" s="402" t="str">
        <f>IF(ISNA(VLOOKUP(X296,リスト!$J$7:$W$54,4,FALSE)),"",VLOOKUP(X296,リスト!$J$7:$W$54,4,FALSE))</f>
        <v xml:space="preserve">  </v>
      </c>
      <c r="Y299" s="402"/>
      <c r="Z299" s="402"/>
      <c r="AA299" s="402"/>
      <c r="AB299" s="402"/>
      <c r="AC299" s="402"/>
      <c r="AD299" s="402"/>
      <c r="AE299" s="402"/>
      <c r="AF299" s="402"/>
      <c r="AG299" s="402"/>
      <c r="AH299" s="63"/>
      <c r="AI299" s="33"/>
    </row>
    <row r="300" spans="2:35" ht="19.149999999999999" customHeight="1">
      <c r="B300" s="32"/>
      <c r="C300" s="8"/>
      <c r="D300" s="410" t="s">
        <v>51</v>
      </c>
      <c r="E300" s="410"/>
      <c r="F300" s="410"/>
      <c r="G300" s="408" t="str">
        <f>IF(ISNA(VLOOKUP(G296,リスト!$J$7:$W$54,3,FALSE)),"",VLOOKUP(G296,リスト!$J$7:$W$54,3,FALSE))</f>
        <v>0  0</v>
      </c>
      <c r="H300" s="408"/>
      <c r="I300" s="408"/>
      <c r="J300" s="408"/>
      <c r="K300" s="408"/>
      <c r="L300" s="408"/>
      <c r="M300" s="408"/>
      <c r="N300" s="408"/>
      <c r="O300" s="408"/>
      <c r="P300" s="408"/>
      <c r="Q300" s="63"/>
      <c r="R300" s="64"/>
      <c r="S300" s="65"/>
      <c r="T300" s="66"/>
      <c r="U300" s="410" t="s">
        <v>51</v>
      </c>
      <c r="V300" s="410"/>
      <c r="W300" s="410"/>
      <c r="X300" s="408" t="str">
        <f>IF(ISNA(VLOOKUP(X296,リスト!$J$7:$W$54,3,FALSE)),"",VLOOKUP(X296,リスト!$J$7:$W$54,3,FALSE))</f>
        <v>0  0</v>
      </c>
      <c r="Y300" s="408"/>
      <c r="Z300" s="408"/>
      <c r="AA300" s="408"/>
      <c r="AB300" s="408"/>
      <c r="AC300" s="408"/>
      <c r="AD300" s="408"/>
      <c r="AE300" s="408"/>
      <c r="AF300" s="408"/>
      <c r="AG300" s="408"/>
      <c r="AH300" s="63"/>
      <c r="AI300" s="33"/>
    </row>
    <row r="301" spans="2:35" ht="19.149999999999999" customHeight="1">
      <c r="B301" s="32"/>
      <c r="C301" s="8"/>
      <c r="D301" s="398" t="s">
        <v>52</v>
      </c>
      <c r="E301" s="398"/>
      <c r="F301" s="398"/>
      <c r="G301" s="409"/>
      <c r="H301" s="409"/>
      <c r="I301" s="409"/>
      <c r="J301" s="409"/>
      <c r="K301" s="409"/>
      <c r="L301" s="409"/>
      <c r="M301" s="409"/>
      <c r="N301" s="409"/>
      <c r="O301" s="409"/>
      <c r="P301" s="409"/>
      <c r="Q301" s="63"/>
      <c r="R301" s="64"/>
      <c r="S301" s="65"/>
      <c r="T301" s="66"/>
      <c r="U301" s="398" t="s">
        <v>52</v>
      </c>
      <c r="V301" s="398"/>
      <c r="W301" s="398"/>
      <c r="X301" s="409"/>
      <c r="Y301" s="409"/>
      <c r="Z301" s="409"/>
      <c r="AA301" s="409"/>
      <c r="AB301" s="409"/>
      <c r="AC301" s="409"/>
      <c r="AD301" s="409"/>
      <c r="AE301" s="409"/>
      <c r="AF301" s="409"/>
      <c r="AG301" s="409"/>
      <c r="AH301" s="63"/>
      <c r="AI301" s="33"/>
    </row>
    <row r="302" spans="2:35" ht="19.149999999999999" customHeight="1">
      <c r="B302" s="32"/>
      <c r="C302" s="8"/>
      <c r="D302" s="398" t="s">
        <v>94</v>
      </c>
      <c r="E302" s="398"/>
      <c r="F302" s="398"/>
      <c r="G302" s="407" t="str">
        <f>IF(ISNA(VLOOKUP(G296,リスト!$J$7:$W$54,12,FALSE)),"",VLOOKUP(G296,リスト!$J$7:$W$54,12,FALSE))</f>
        <v/>
      </c>
      <c r="H302" s="407"/>
      <c r="I302" s="407"/>
      <c r="J302" s="407"/>
      <c r="K302" s="407"/>
      <c r="L302" s="407"/>
      <c r="M302" s="407"/>
      <c r="N302" s="407"/>
      <c r="O302" s="407"/>
      <c r="P302" s="407"/>
      <c r="Q302" s="63"/>
      <c r="R302" s="64"/>
      <c r="S302" s="65"/>
      <c r="T302" s="66"/>
      <c r="U302" s="398" t="s">
        <v>94</v>
      </c>
      <c r="V302" s="398"/>
      <c r="W302" s="398"/>
      <c r="X302" s="407" t="str">
        <f>IF(ISNA(VLOOKUP(X296,リスト!$J$7:$W$54,12,FALSE)),"",VLOOKUP(X296,リスト!$J$7:$W$54,12,FALSE))</f>
        <v/>
      </c>
      <c r="Y302" s="407"/>
      <c r="Z302" s="407"/>
      <c r="AA302" s="407"/>
      <c r="AB302" s="407"/>
      <c r="AC302" s="407"/>
      <c r="AD302" s="407"/>
      <c r="AE302" s="407"/>
      <c r="AF302" s="407"/>
      <c r="AG302" s="407"/>
      <c r="AH302" s="63"/>
      <c r="AI302" s="33"/>
    </row>
    <row r="303" spans="2:35" ht="19.149999999999999" customHeight="1">
      <c r="B303" s="32"/>
      <c r="C303" s="8"/>
      <c r="D303" s="398" t="s">
        <v>50</v>
      </c>
      <c r="E303" s="398"/>
      <c r="F303" s="398"/>
      <c r="G303" s="407" t="str">
        <f>IF(ISNA(VLOOKUP(G296,リスト!$J$7:$W$54,13,FALSE)),"",VLOOKUP(G296,リスト!$J$7:$W$54,13,FALSE))</f>
        <v/>
      </c>
      <c r="H303" s="407"/>
      <c r="I303" s="407"/>
      <c r="J303" s="407"/>
      <c r="K303" s="407"/>
      <c r="L303" s="407"/>
      <c r="M303" s="407"/>
      <c r="N303" s="407"/>
      <c r="O303" s="407"/>
      <c r="P303" s="407"/>
      <c r="Q303" s="63"/>
      <c r="R303" s="64"/>
      <c r="S303" s="65"/>
      <c r="T303" s="66"/>
      <c r="U303" s="398" t="s">
        <v>50</v>
      </c>
      <c r="V303" s="398"/>
      <c r="W303" s="398"/>
      <c r="X303" s="407" t="str">
        <f>IF(ISNA(VLOOKUP(X296,リスト!$J$7:$W$54,13,FALSE)),"",VLOOKUP(X296,リスト!$J$7:$W$54,13,FALSE))</f>
        <v/>
      </c>
      <c r="Y303" s="407"/>
      <c r="Z303" s="407"/>
      <c r="AA303" s="407"/>
      <c r="AB303" s="407"/>
      <c r="AC303" s="407"/>
      <c r="AD303" s="407"/>
      <c r="AE303" s="407"/>
      <c r="AF303" s="407"/>
      <c r="AG303" s="407"/>
      <c r="AH303" s="63"/>
      <c r="AI303" s="33"/>
    </row>
    <row r="304" spans="2:35" ht="19.149999999999999" customHeight="1">
      <c r="B304" s="32"/>
      <c r="C304" s="10"/>
      <c r="D304" s="13" t="s">
        <v>54</v>
      </c>
      <c r="E304" s="11"/>
      <c r="F304" s="11"/>
      <c r="G304" s="11"/>
      <c r="H304" s="11"/>
      <c r="I304" s="11"/>
      <c r="J304" s="11"/>
      <c r="K304" s="11"/>
      <c r="L304" s="11"/>
      <c r="M304" s="11"/>
      <c r="N304" s="11"/>
      <c r="O304" s="11"/>
      <c r="P304" s="11"/>
      <c r="Q304" s="12"/>
      <c r="R304" s="33"/>
      <c r="S304" s="32"/>
      <c r="T304" s="10"/>
      <c r="U304" s="13" t="s">
        <v>54</v>
      </c>
      <c r="V304" s="11"/>
      <c r="W304" s="11"/>
      <c r="X304" s="11"/>
      <c r="Y304" s="11"/>
      <c r="Z304" s="11"/>
      <c r="AA304" s="11"/>
      <c r="AB304" s="11"/>
      <c r="AC304" s="11"/>
      <c r="AD304" s="11"/>
      <c r="AE304" s="11"/>
      <c r="AF304" s="11"/>
      <c r="AG304" s="11"/>
      <c r="AH304" s="12"/>
      <c r="AI304" s="33"/>
    </row>
    <row r="305" spans="2:35" ht="19.149999999999999" customHeight="1">
      <c r="B305" s="34"/>
      <c r="C305" s="35"/>
      <c r="D305" s="35"/>
      <c r="E305" s="35"/>
      <c r="F305" s="35"/>
      <c r="G305" s="35"/>
      <c r="H305" s="35"/>
      <c r="I305" s="35"/>
      <c r="J305" s="35"/>
      <c r="K305" s="35"/>
      <c r="L305" s="35"/>
      <c r="M305" s="35"/>
      <c r="N305" s="35"/>
      <c r="O305" s="35"/>
      <c r="P305" s="35"/>
      <c r="Q305" s="35"/>
      <c r="R305" s="36"/>
      <c r="S305" s="34"/>
      <c r="T305" s="35"/>
      <c r="U305" s="35"/>
      <c r="V305" s="35"/>
      <c r="W305" s="35"/>
      <c r="X305" s="35"/>
      <c r="Y305" s="35"/>
      <c r="Z305" s="35"/>
      <c r="AA305" s="35"/>
      <c r="AB305" s="35"/>
      <c r="AC305" s="35"/>
      <c r="AD305" s="35"/>
      <c r="AE305" s="35"/>
      <c r="AF305" s="35"/>
      <c r="AG305" s="35"/>
      <c r="AH305" s="35"/>
      <c r="AI305" s="36"/>
    </row>
    <row r="306" spans="2:35" ht="19.149999999999999" customHeight="1">
      <c r="B306" s="29"/>
      <c r="C306" s="30"/>
      <c r="D306" s="30"/>
      <c r="E306" s="30"/>
      <c r="F306" s="30"/>
      <c r="G306" s="30"/>
      <c r="H306" s="30"/>
      <c r="I306" s="30"/>
      <c r="J306" s="30"/>
      <c r="K306" s="30"/>
      <c r="L306" s="30"/>
      <c r="M306" s="30"/>
      <c r="N306" s="30"/>
      <c r="O306" s="30"/>
      <c r="P306" s="30"/>
      <c r="Q306" s="30"/>
      <c r="R306" s="31"/>
      <c r="S306" s="29"/>
      <c r="T306" s="30"/>
      <c r="U306" s="30"/>
      <c r="V306" s="30"/>
      <c r="W306" s="30"/>
      <c r="X306" s="30"/>
      <c r="Y306" s="30"/>
      <c r="Z306" s="30"/>
      <c r="AA306" s="30"/>
      <c r="AB306" s="30"/>
      <c r="AC306" s="30"/>
      <c r="AD306" s="30"/>
      <c r="AE306" s="30"/>
      <c r="AF306" s="30"/>
      <c r="AG306" s="30"/>
      <c r="AH306" s="30"/>
      <c r="AI306" s="31"/>
    </row>
    <row r="307" spans="2:35" ht="19.149999999999999" customHeight="1">
      <c r="B307" s="32"/>
      <c r="C307" s="5"/>
      <c r="D307" s="6"/>
      <c r="E307" s="6"/>
      <c r="F307" s="6"/>
      <c r="G307" s="6"/>
      <c r="H307" s="6"/>
      <c r="I307" s="6"/>
      <c r="J307" s="6"/>
      <c r="K307" s="6"/>
      <c r="L307" s="6"/>
      <c r="M307" s="6"/>
      <c r="N307" s="6"/>
      <c r="O307" s="6"/>
      <c r="P307" s="6"/>
      <c r="Q307" s="7"/>
      <c r="R307" s="33"/>
      <c r="S307" s="32"/>
      <c r="T307" s="5"/>
      <c r="U307" s="6"/>
      <c r="V307" s="6"/>
      <c r="W307" s="6"/>
      <c r="X307" s="6"/>
      <c r="Y307" s="6"/>
      <c r="Z307" s="6"/>
      <c r="AA307" s="6"/>
      <c r="AB307" s="6"/>
      <c r="AC307" s="6"/>
      <c r="AD307" s="6"/>
      <c r="AE307" s="6"/>
      <c r="AF307" s="6"/>
      <c r="AG307" s="6"/>
      <c r="AH307" s="7"/>
      <c r="AI307" s="33"/>
    </row>
    <row r="308" spans="2:35" ht="19.149999999999999" customHeight="1">
      <c r="B308" s="32"/>
      <c r="C308" s="8"/>
      <c r="D308" s="398" t="s">
        <v>88</v>
      </c>
      <c r="E308" s="398"/>
      <c r="F308" s="398"/>
      <c r="G308" s="403">
        <v>39</v>
      </c>
      <c r="H308" s="404"/>
      <c r="I308" s="405"/>
      <c r="J308" s="392" t="s">
        <v>120</v>
      </c>
      <c r="K308" s="393"/>
      <c r="L308" s="394"/>
      <c r="M308" s="395" t="str">
        <f>IF(ISNA(VLOOKUP(G308,リスト!$J$7:$W$54,2,FALSE)),"",VLOOKUP(G308,リスト!$J$7:$W$54,2,FALSE))</f>
        <v/>
      </c>
      <c r="N308" s="396"/>
      <c r="O308" s="396"/>
      <c r="P308" s="397"/>
      <c r="Q308" s="9"/>
      <c r="R308" s="64"/>
      <c r="S308" s="65"/>
      <c r="T308" s="66"/>
      <c r="U308" s="398" t="s">
        <v>88</v>
      </c>
      <c r="V308" s="398"/>
      <c r="W308" s="398"/>
      <c r="X308" s="403">
        <v>40</v>
      </c>
      <c r="Y308" s="404"/>
      <c r="Z308" s="405"/>
      <c r="AA308" s="392" t="s">
        <v>120</v>
      </c>
      <c r="AB308" s="393"/>
      <c r="AC308" s="394"/>
      <c r="AD308" s="395" t="str">
        <f>IF(ISNA(VLOOKUP(X308,リスト!$J$7:$W$54,2,FALSE)),"",VLOOKUP(X308,リスト!$J$7:$W$54,2,FALSE))</f>
        <v/>
      </c>
      <c r="AE308" s="396"/>
      <c r="AF308" s="396"/>
      <c r="AG308" s="397"/>
      <c r="AH308" s="9"/>
      <c r="AI308" s="33"/>
    </row>
    <row r="309" spans="2:35" ht="19.149999999999999" customHeight="1">
      <c r="B309" s="32"/>
      <c r="C309" s="8"/>
      <c r="D309" s="398" t="s">
        <v>48</v>
      </c>
      <c r="E309" s="398"/>
      <c r="F309" s="398"/>
      <c r="G309" s="399">
        <f>IF(ISNA(VLOOKUP(G308,リスト!$J$7:$W$54,7,FALSE)),"",VLOOKUP(G308,リスト!$J$7:$W$54,7,FALSE))</f>
        <v>0</v>
      </c>
      <c r="H309" s="400"/>
      <c r="I309" s="400"/>
      <c r="J309" s="400"/>
      <c r="K309" s="400"/>
      <c r="L309" s="400"/>
      <c r="M309" s="400"/>
      <c r="N309" s="400"/>
      <c r="O309" s="400"/>
      <c r="P309" s="401"/>
      <c r="Q309" s="63"/>
      <c r="R309" s="64"/>
      <c r="S309" s="65"/>
      <c r="T309" s="66"/>
      <c r="U309" s="398" t="s">
        <v>48</v>
      </c>
      <c r="V309" s="398"/>
      <c r="W309" s="398"/>
      <c r="X309" s="399">
        <f>IF(ISNA(VLOOKUP(X308,リスト!$J$7:$W$54,7,FALSE)),"",VLOOKUP(X308,リスト!$J$7:$W$54,7,FALSE))</f>
        <v>0</v>
      </c>
      <c r="Y309" s="400"/>
      <c r="Z309" s="400"/>
      <c r="AA309" s="400"/>
      <c r="AB309" s="400"/>
      <c r="AC309" s="400"/>
      <c r="AD309" s="400"/>
      <c r="AE309" s="400"/>
      <c r="AF309" s="400"/>
      <c r="AG309" s="401"/>
      <c r="AH309" s="63"/>
      <c r="AI309" s="33"/>
    </row>
    <row r="310" spans="2:35" ht="19.149999999999999" customHeight="1">
      <c r="B310" s="32"/>
      <c r="C310" s="8"/>
      <c r="D310" s="398" t="s">
        <v>49</v>
      </c>
      <c r="E310" s="398"/>
      <c r="F310" s="398"/>
      <c r="G310" s="391">
        <f>IF(ISNA(VLOOKUP(G308,リスト!$J$7:$W$54,10,FALSE)),"",VLOOKUP(G308,リスト!$J$7:$W$54,10,FALSE))</f>
        <v>0</v>
      </c>
      <c r="H310" s="391"/>
      <c r="I310" s="391"/>
      <c r="J310" s="391"/>
      <c r="K310" s="391"/>
      <c r="L310" s="390" t="s">
        <v>31</v>
      </c>
      <c r="M310" s="390"/>
      <c r="N310" s="391">
        <f>IF(ISNA(VLOOKUP(G308,リスト!$J$7:$W$54,5,FALSE)),"",VLOOKUP(G308,リスト!$J$7:$W$54,5,FALSE))</f>
        <v>0</v>
      </c>
      <c r="O310" s="391"/>
      <c r="P310" s="391"/>
      <c r="Q310" s="80" t="str">
        <f>IF(N310="","",IF(N310="女",2,""))</f>
        <v/>
      </c>
      <c r="R310" s="64"/>
      <c r="S310" s="65"/>
      <c r="T310" s="66"/>
      <c r="U310" s="398" t="s">
        <v>49</v>
      </c>
      <c r="V310" s="398"/>
      <c r="W310" s="398"/>
      <c r="X310" s="391">
        <f>IF(ISNA(VLOOKUP(X308,リスト!$J$7:$W$54,10,FALSE)),"",VLOOKUP(X308,リスト!$J$7:$W$54,10,FALSE))</f>
        <v>0</v>
      </c>
      <c r="Y310" s="391"/>
      <c r="Z310" s="391"/>
      <c r="AA310" s="391"/>
      <c r="AB310" s="391"/>
      <c r="AC310" s="390" t="s">
        <v>31</v>
      </c>
      <c r="AD310" s="390"/>
      <c r="AE310" s="391">
        <f>IF(ISNA(VLOOKUP(X308,リスト!$J$7:$W$54,5,FALSE)),"",VLOOKUP(X308,リスト!$J$7:$W$54,5,FALSE))</f>
        <v>0</v>
      </c>
      <c r="AF310" s="391"/>
      <c r="AG310" s="391"/>
      <c r="AH310" s="80" t="str">
        <f>IF(AE310="","",IF(AE310="女",2,""))</f>
        <v/>
      </c>
      <c r="AI310" s="33"/>
    </row>
    <row r="311" spans="2:35" ht="19.149999999999999" customHeight="1">
      <c r="B311" s="32"/>
      <c r="C311" s="8"/>
      <c r="D311" s="406" t="s">
        <v>53</v>
      </c>
      <c r="E311" s="406"/>
      <c r="F311" s="406"/>
      <c r="G311" s="402" t="str">
        <f>IF(ISNA(VLOOKUP(G308,リスト!$J$7:$W$54,4,FALSE)),"",VLOOKUP(G308,リスト!$J$7:$W$54,4,FALSE))</f>
        <v xml:space="preserve">  </v>
      </c>
      <c r="H311" s="402"/>
      <c r="I311" s="402"/>
      <c r="J311" s="402"/>
      <c r="K311" s="402"/>
      <c r="L311" s="402"/>
      <c r="M311" s="402"/>
      <c r="N311" s="402"/>
      <c r="O311" s="402"/>
      <c r="P311" s="402"/>
      <c r="Q311" s="63"/>
      <c r="R311" s="64"/>
      <c r="S311" s="65"/>
      <c r="T311" s="66"/>
      <c r="U311" s="406" t="s">
        <v>53</v>
      </c>
      <c r="V311" s="406"/>
      <c r="W311" s="406"/>
      <c r="X311" s="402" t="str">
        <f>IF(ISNA(VLOOKUP(X308,リスト!$J$7:$W$54,4,FALSE)),"",VLOOKUP(X308,リスト!$J$7:$W$54,4,FALSE))</f>
        <v xml:space="preserve">  </v>
      </c>
      <c r="Y311" s="402"/>
      <c r="Z311" s="402"/>
      <c r="AA311" s="402"/>
      <c r="AB311" s="402"/>
      <c r="AC311" s="402"/>
      <c r="AD311" s="402"/>
      <c r="AE311" s="402"/>
      <c r="AF311" s="402"/>
      <c r="AG311" s="402"/>
      <c r="AH311" s="63"/>
      <c r="AI311" s="33"/>
    </row>
    <row r="312" spans="2:35" ht="19.149999999999999" customHeight="1">
      <c r="B312" s="32"/>
      <c r="C312" s="8"/>
      <c r="D312" s="410" t="s">
        <v>51</v>
      </c>
      <c r="E312" s="410"/>
      <c r="F312" s="410"/>
      <c r="G312" s="408" t="str">
        <f>IF(ISNA(VLOOKUP(G308,リスト!$J$7:$W$54,3,FALSE)),"",VLOOKUP(G308,リスト!$J$7:$W$54,3,FALSE))</f>
        <v>0  0</v>
      </c>
      <c r="H312" s="408"/>
      <c r="I312" s="408"/>
      <c r="J312" s="408"/>
      <c r="K312" s="408"/>
      <c r="L312" s="408"/>
      <c r="M312" s="408"/>
      <c r="N312" s="408"/>
      <c r="O312" s="408"/>
      <c r="P312" s="408"/>
      <c r="Q312" s="63"/>
      <c r="R312" s="64"/>
      <c r="S312" s="65"/>
      <c r="T312" s="66"/>
      <c r="U312" s="410" t="s">
        <v>51</v>
      </c>
      <c r="V312" s="410"/>
      <c r="W312" s="410"/>
      <c r="X312" s="408" t="str">
        <f>IF(ISNA(VLOOKUP(X308,リスト!$J$7:$W$54,3,FALSE)),"",VLOOKUP(X308,リスト!$J$7:$W$54,3,FALSE))</f>
        <v>0  0</v>
      </c>
      <c r="Y312" s="408"/>
      <c r="Z312" s="408"/>
      <c r="AA312" s="408"/>
      <c r="AB312" s="408"/>
      <c r="AC312" s="408"/>
      <c r="AD312" s="408"/>
      <c r="AE312" s="408"/>
      <c r="AF312" s="408"/>
      <c r="AG312" s="408"/>
      <c r="AH312" s="63"/>
      <c r="AI312" s="33"/>
    </row>
    <row r="313" spans="2:35" ht="19.149999999999999" customHeight="1">
      <c r="B313" s="32"/>
      <c r="C313" s="8"/>
      <c r="D313" s="398" t="s">
        <v>52</v>
      </c>
      <c r="E313" s="398"/>
      <c r="F313" s="398"/>
      <c r="G313" s="409"/>
      <c r="H313" s="409"/>
      <c r="I313" s="409"/>
      <c r="J313" s="409"/>
      <c r="K313" s="409"/>
      <c r="L313" s="409"/>
      <c r="M313" s="409"/>
      <c r="N313" s="409"/>
      <c r="O313" s="409"/>
      <c r="P313" s="409"/>
      <c r="Q313" s="63"/>
      <c r="R313" s="64"/>
      <c r="S313" s="65"/>
      <c r="T313" s="66"/>
      <c r="U313" s="398" t="s">
        <v>52</v>
      </c>
      <c r="V313" s="398"/>
      <c r="W313" s="398"/>
      <c r="X313" s="409"/>
      <c r="Y313" s="409"/>
      <c r="Z313" s="409"/>
      <c r="AA313" s="409"/>
      <c r="AB313" s="409"/>
      <c r="AC313" s="409"/>
      <c r="AD313" s="409"/>
      <c r="AE313" s="409"/>
      <c r="AF313" s="409"/>
      <c r="AG313" s="409"/>
      <c r="AH313" s="63"/>
      <c r="AI313" s="33"/>
    </row>
    <row r="314" spans="2:35" ht="19.149999999999999" customHeight="1">
      <c r="B314" s="32"/>
      <c r="C314" s="8"/>
      <c r="D314" s="398" t="s">
        <v>94</v>
      </c>
      <c r="E314" s="398"/>
      <c r="F314" s="398"/>
      <c r="G314" s="407" t="str">
        <f>IF(ISNA(VLOOKUP(G308,リスト!$J$7:$W$54,12,FALSE)),"",VLOOKUP(G308,リスト!$J$7:$W$54,12,FALSE))</f>
        <v/>
      </c>
      <c r="H314" s="407"/>
      <c r="I314" s="407"/>
      <c r="J314" s="407"/>
      <c r="K314" s="407"/>
      <c r="L314" s="407"/>
      <c r="M314" s="407"/>
      <c r="N314" s="407"/>
      <c r="O314" s="407"/>
      <c r="P314" s="407"/>
      <c r="Q314" s="63"/>
      <c r="R314" s="64"/>
      <c r="S314" s="65"/>
      <c r="T314" s="66"/>
      <c r="U314" s="398" t="s">
        <v>94</v>
      </c>
      <c r="V314" s="398"/>
      <c r="W314" s="398"/>
      <c r="X314" s="407" t="str">
        <f>IF(ISNA(VLOOKUP(X308,リスト!$J$7:$W$54,12,FALSE)),"",VLOOKUP(X308,リスト!$J$7:$W$54,12,FALSE))</f>
        <v/>
      </c>
      <c r="Y314" s="407"/>
      <c r="Z314" s="407"/>
      <c r="AA314" s="407"/>
      <c r="AB314" s="407"/>
      <c r="AC314" s="407"/>
      <c r="AD314" s="407"/>
      <c r="AE314" s="407"/>
      <c r="AF314" s="407"/>
      <c r="AG314" s="407"/>
      <c r="AH314" s="63"/>
      <c r="AI314" s="33"/>
    </row>
    <row r="315" spans="2:35" ht="19.149999999999999" customHeight="1">
      <c r="B315" s="32"/>
      <c r="C315" s="8"/>
      <c r="D315" s="398" t="s">
        <v>50</v>
      </c>
      <c r="E315" s="398"/>
      <c r="F315" s="398"/>
      <c r="G315" s="407" t="str">
        <f>IF(ISNA(VLOOKUP(G308,リスト!$J$7:$W$54,13,FALSE)),"",VLOOKUP(G308,リスト!$J$7:$W$54,13,FALSE))</f>
        <v/>
      </c>
      <c r="H315" s="407"/>
      <c r="I315" s="407"/>
      <c r="J315" s="407"/>
      <c r="K315" s="407"/>
      <c r="L315" s="407"/>
      <c r="M315" s="407"/>
      <c r="N315" s="407"/>
      <c r="O315" s="407"/>
      <c r="P315" s="407"/>
      <c r="Q315" s="63"/>
      <c r="R315" s="64"/>
      <c r="S315" s="65"/>
      <c r="T315" s="66"/>
      <c r="U315" s="398" t="s">
        <v>50</v>
      </c>
      <c r="V315" s="398"/>
      <c r="W315" s="398"/>
      <c r="X315" s="407" t="str">
        <f>IF(ISNA(VLOOKUP(X308,リスト!$J$7:$W$54,13,FALSE)),"",VLOOKUP(X308,リスト!$J$7:$W$54,13,FALSE))</f>
        <v/>
      </c>
      <c r="Y315" s="407"/>
      <c r="Z315" s="407"/>
      <c r="AA315" s="407"/>
      <c r="AB315" s="407"/>
      <c r="AC315" s="407"/>
      <c r="AD315" s="407"/>
      <c r="AE315" s="407"/>
      <c r="AF315" s="407"/>
      <c r="AG315" s="407"/>
      <c r="AH315" s="63"/>
      <c r="AI315" s="33"/>
    </row>
    <row r="316" spans="2:35" ht="19.149999999999999" customHeight="1">
      <c r="B316" s="32"/>
      <c r="C316" s="10"/>
      <c r="D316" s="13" t="s">
        <v>54</v>
      </c>
      <c r="E316" s="11"/>
      <c r="F316" s="11"/>
      <c r="G316" s="11"/>
      <c r="H316" s="11"/>
      <c r="I316" s="11"/>
      <c r="J316" s="11"/>
      <c r="K316" s="11"/>
      <c r="L316" s="11"/>
      <c r="M316" s="11"/>
      <c r="N316" s="11"/>
      <c r="O316" s="11"/>
      <c r="P316" s="11"/>
      <c r="Q316" s="12"/>
      <c r="R316" s="33"/>
      <c r="S316" s="32"/>
      <c r="T316" s="10"/>
      <c r="U316" s="13" t="s">
        <v>54</v>
      </c>
      <c r="V316" s="11"/>
      <c r="W316" s="11"/>
      <c r="X316" s="11"/>
      <c r="Y316" s="11"/>
      <c r="Z316" s="11"/>
      <c r="AA316" s="11"/>
      <c r="AB316" s="11"/>
      <c r="AC316" s="11"/>
      <c r="AD316" s="11"/>
      <c r="AE316" s="11"/>
      <c r="AF316" s="11"/>
      <c r="AG316" s="11"/>
      <c r="AH316" s="12"/>
      <c r="AI316" s="33"/>
    </row>
    <row r="317" spans="2:35" ht="19.149999999999999" customHeight="1">
      <c r="B317" s="34"/>
      <c r="C317" s="35"/>
      <c r="D317" s="35"/>
      <c r="E317" s="35"/>
      <c r="F317" s="35"/>
      <c r="G317" s="35"/>
      <c r="H317" s="35"/>
      <c r="I317" s="35"/>
      <c r="J317" s="35"/>
      <c r="K317" s="35"/>
      <c r="L317" s="35"/>
      <c r="M317" s="35"/>
      <c r="N317" s="35"/>
      <c r="O317" s="35"/>
      <c r="P317" s="35"/>
      <c r="Q317" s="35"/>
      <c r="R317" s="36"/>
      <c r="S317" s="34"/>
      <c r="T317" s="35"/>
      <c r="U317" s="35"/>
      <c r="V317" s="35"/>
      <c r="W317" s="35"/>
      <c r="X317" s="35"/>
      <c r="Y317" s="35"/>
      <c r="Z317" s="35"/>
      <c r="AA317" s="35"/>
      <c r="AB317" s="35"/>
      <c r="AC317" s="35"/>
      <c r="AD317" s="35"/>
      <c r="AE317" s="35"/>
      <c r="AF317" s="35"/>
      <c r="AG317" s="35"/>
      <c r="AH317" s="35"/>
      <c r="AI317" s="36"/>
    </row>
    <row r="318" spans="2:35" ht="19.149999999999999" customHeight="1">
      <c r="B318" s="29"/>
      <c r="C318" s="30"/>
      <c r="D318" s="30"/>
      <c r="E318" s="30"/>
      <c r="F318" s="30"/>
      <c r="G318" s="30"/>
      <c r="H318" s="30"/>
      <c r="I318" s="30"/>
      <c r="J318" s="30"/>
      <c r="K318" s="30"/>
      <c r="L318" s="30"/>
      <c r="M318" s="30"/>
      <c r="N318" s="30"/>
      <c r="O318" s="30"/>
      <c r="P318" s="30"/>
      <c r="Q318" s="30"/>
      <c r="R318" s="31"/>
      <c r="S318" s="29"/>
      <c r="T318" s="30"/>
      <c r="U318" s="30"/>
      <c r="V318" s="30"/>
      <c r="W318" s="30"/>
      <c r="X318" s="30"/>
      <c r="Y318" s="30"/>
      <c r="Z318" s="30"/>
      <c r="AA318" s="30"/>
      <c r="AB318" s="30"/>
      <c r="AC318" s="30"/>
      <c r="AD318" s="30"/>
      <c r="AE318" s="30"/>
      <c r="AF318" s="30"/>
      <c r="AG318" s="30"/>
      <c r="AH318" s="30"/>
      <c r="AI318" s="31"/>
    </row>
    <row r="319" spans="2:35" ht="19.149999999999999" customHeight="1">
      <c r="B319" s="32"/>
      <c r="C319" s="5"/>
      <c r="D319" s="6"/>
      <c r="E319" s="6"/>
      <c r="F319" s="6"/>
      <c r="G319" s="6"/>
      <c r="H319" s="6"/>
      <c r="I319" s="6"/>
      <c r="J319" s="6"/>
      <c r="K319" s="6"/>
      <c r="L319" s="6"/>
      <c r="M319" s="6"/>
      <c r="N319" s="6"/>
      <c r="O319" s="6"/>
      <c r="P319" s="6"/>
      <c r="Q319" s="7"/>
      <c r="R319" s="33"/>
      <c r="S319" s="32"/>
      <c r="T319" s="5"/>
      <c r="U319" s="6"/>
      <c r="V319" s="6"/>
      <c r="W319" s="6"/>
      <c r="X319" s="6"/>
      <c r="Y319" s="6"/>
      <c r="Z319" s="6"/>
      <c r="AA319" s="6"/>
      <c r="AB319" s="6"/>
      <c r="AC319" s="6"/>
      <c r="AD319" s="6"/>
      <c r="AE319" s="6"/>
      <c r="AF319" s="6"/>
      <c r="AG319" s="6"/>
      <c r="AH319" s="7"/>
      <c r="AI319" s="33"/>
    </row>
    <row r="320" spans="2:35" ht="19.149999999999999" customHeight="1">
      <c r="B320" s="32"/>
      <c r="C320" s="8"/>
      <c r="D320" s="398" t="s">
        <v>88</v>
      </c>
      <c r="E320" s="398"/>
      <c r="F320" s="398"/>
      <c r="G320" s="403">
        <v>41</v>
      </c>
      <c r="H320" s="404"/>
      <c r="I320" s="405"/>
      <c r="J320" s="392" t="s">
        <v>120</v>
      </c>
      <c r="K320" s="393"/>
      <c r="L320" s="394"/>
      <c r="M320" s="395" t="str">
        <f>IF(ISNA(VLOOKUP(G320,リスト!$J$7:$W$54,2,FALSE)),"",VLOOKUP(G320,リスト!$J$7:$W$54,2,FALSE))</f>
        <v/>
      </c>
      <c r="N320" s="396"/>
      <c r="O320" s="396"/>
      <c r="P320" s="397"/>
      <c r="Q320" s="9"/>
      <c r="R320" s="64"/>
      <c r="S320" s="65"/>
      <c r="T320" s="66"/>
      <c r="U320" s="398" t="s">
        <v>88</v>
      </c>
      <c r="V320" s="398"/>
      <c r="W320" s="398"/>
      <c r="X320" s="403">
        <v>42</v>
      </c>
      <c r="Y320" s="404"/>
      <c r="Z320" s="405"/>
      <c r="AA320" s="392" t="s">
        <v>120</v>
      </c>
      <c r="AB320" s="393"/>
      <c r="AC320" s="394"/>
      <c r="AD320" s="395" t="str">
        <f>IF(ISNA(VLOOKUP(X320,リスト!$J$7:$W$54,2,FALSE)),"",VLOOKUP(X320,リスト!$J$7:$W$54,2,FALSE))</f>
        <v/>
      </c>
      <c r="AE320" s="396"/>
      <c r="AF320" s="396"/>
      <c r="AG320" s="397"/>
      <c r="AH320" s="9"/>
      <c r="AI320" s="33"/>
    </row>
    <row r="321" spans="2:35" ht="19.149999999999999" customHeight="1">
      <c r="B321" s="32"/>
      <c r="C321" s="8"/>
      <c r="D321" s="398" t="s">
        <v>48</v>
      </c>
      <c r="E321" s="398"/>
      <c r="F321" s="398"/>
      <c r="G321" s="399">
        <f>IF(ISNA(VLOOKUP(G320,リスト!$J$7:$W$54,7,FALSE)),"",VLOOKUP(G320,リスト!$J$7:$W$54,7,FALSE))</f>
        <v>0</v>
      </c>
      <c r="H321" s="400"/>
      <c r="I321" s="400"/>
      <c r="J321" s="400"/>
      <c r="K321" s="400"/>
      <c r="L321" s="400"/>
      <c r="M321" s="400"/>
      <c r="N321" s="400"/>
      <c r="O321" s="400"/>
      <c r="P321" s="401"/>
      <c r="Q321" s="63"/>
      <c r="R321" s="64"/>
      <c r="S321" s="65"/>
      <c r="T321" s="66"/>
      <c r="U321" s="398" t="s">
        <v>48</v>
      </c>
      <c r="V321" s="398"/>
      <c r="W321" s="398"/>
      <c r="X321" s="399">
        <f>IF(ISNA(VLOOKUP(X320,リスト!$J$7:$W$54,7,FALSE)),"",VLOOKUP(X320,リスト!$J$7:$W$54,7,FALSE))</f>
        <v>0</v>
      </c>
      <c r="Y321" s="400"/>
      <c r="Z321" s="400"/>
      <c r="AA321" s="400"/>
      <c r="AB321" s="400"/>
      <c r="AC321" s="400"/>
      <c r="AD321" s="400"/>
      <c r="AE321" s="400"/>
      <c r="AF321" s="400"/>
      <c r="AG321" s="401"/>
      <c r="AH321" s="63"/>
      <c r="AI321" s="33"/>
    </row>
    <row r="322" spans="2:35" ht="19.149999999999999" customHeight="1">
      <c r="B322" s="32"/>
      <c r="C322" s="8"/>
      <c r="D322" s="398" t="s">
        <v>49</v>
      </c>
      <c r="E322" s="398"/>
      <c r="F322" s="398"/>
      <c r="G322" s="391">
        <f>IF(ISNA(VLOOKUP(G320,リスト!$J$7:$W$54,10,FALSE)),"",VLOOKUP(G320,リスト!$J$7:$W$54,10,FALSE))</f>
        <v>0</v>
      </c>
      <c r="H322" s="391"/>
      <c r="I322" s="391"/>
      <c r="J322" s="391"/>
      <c r="K322" s="391"/>
      <c r="L322" s="390" t="s">
        <v>31</v>
      </c>
      <c r="M322" s="390"/>
      <c r="N322" s="391">
        <f>IF(ISNA(VLOOKUP(G320,リスト!$J$7:$W$54,5,FALSE)),"",VLOOKUP(G320,リスト!$J$7:$W$54,5,FALSE))</f>
        <v>0</v>
      </c>
      <c r="O322" s="391"/>
      <c r="P322" s="391"/>
      <c r="Q322" s="80" t="str">
        <f>IF(N322="","",IF(N322="女",2,""))</f>
        <v/>
      </c>
      <c r="R322" s="64"/>
      <c r="S322" s="65"/>
      <c r="T322" s="66"/>
      <c r="U322" s="398" t="s">
        <v>49</v>
      </c>
      <c r="V322" s="398"/>
      <c r="W322" s="398"/>
      <c r="X322" s="391">
        <f>IF(ISNA(VLOOKUP(X320,リスト!$J$7:$W$54,10,FALSE)),"",VLOOKUP(X320,リスト!$J$7:$W$54,10,FALSE))</f>
        <v>0</v>
      </c>
      <c r="Y322" s="391"/>
      <c r="Z322" s="391"/>
      <c r="AA322" s="391"/>
      <c r="AB322" s="391"/>
      <c r="AC322" s="390" t="s">
        <v>31</v>
      </c>
      <c r="AD322" s="390"/>
      <c r="AE322" s="391">
        <f>IF(ISNA(VLOOKUP(X320,リスト!$J$7:$W$54,5,FALSE)),"",VLOOKUP(X320,リスト!$J$7:$W$54,5,FALSE))</f>
        <v>0</v>
      </c>
      <c r="AF322" s="391"/>
      <c r="AG322" s="391"/>
      <c r="AH322" s="80" t="str">
        <f>IF(AE322="","",IF(AE322="女",2,""))</f>
        <v/>
      </c>
      <c r="AI322" s="33"/>
    </row>
    <row r="323" spans="2:35" ht="19.149999999999999" customHeight="1">
      <c r="B323" s="32"/>
      <c r="C323" s="8"/>
      <c r="D323" s="406" t="s">
        <v>53</v>
      </c>
      <c r="E323" s="406"/>
      <c r="F323" s="406"/>
      <c r="G323" s="402" t="str">
        <f>IF(ISNA(VLOOKUP(G320,リスト!$J$7:$W$54,4,FALSE)),"",VLOOKUP(G320,リスト!$J$7:$W$54,4,FALSE))</f>
        <v xml:space="preserve">  </v>
      </c>
      <c r="H323" s="402"/>
      <c r="I323" s="402"/>
      <c r="J323" s="402"/>
      <c r="K323" s="402"/>
      <c r="L323" s="402"/>
      <c r="M323" s="402"/>
      <c r="N323" s="402"/>
      <c r="O323" s="402"/>
      <c r="P323" s="402"/>
      <c r="Q323" s="63"/>
      <c r="R323" s="64"/>
      <c r="S323" s="65"/>
      <c r="T323" s="66"/>
      <c r="U323" s="406" t="s">
        <v>53</v>
      </c>
      <c r="V323" s="406"/>
      <c r="W323" s="406"/>
      <c r="X323" s="402" t="str">
        <f>IF(ISNA(VLOOKUP(X320,リスト!$J$7:$W$54,4,FALSE)),"",VLOOKUP(X320,リスト!$J$7:$W$54,4,FALSE))</f>
        <v xml:space="preserve">  </v>
      </c>
      <c r="Y323" s="402"/>
      <c r="Z323" s="402"/>
      <c r="AA323" s="402"/>
      <c r="AB323" s="402"/>
      <c r="AC323" s="402"/>
      <c r="AD323" s="402"/>
      <c r="AE323" s="402"/>
      <c r="AF323" s="402"/>
      <c r="AG323" s="402"/>
      <c r="AH323" s="63"/>
      <c r="AI323" s="33"/>
    </row>
    <row r="324" spans="2:35" ht="19.149999999999999" customHeight="1">
      <c r="B324" s="32"/>
      <c r="C324" s="8"/>
      <c r="D324" s="410" t="s">
        <v>51</v>
      </c>
      <c r="E324" s="410"/>
      <c r="F324" s="410"/>
      <c r="G324" s="408" t="str">
        <f>IF(ISNA(VLOOKUP(G320,リスト!$J$7:$W$54,3,FALSE)),"",VLOOKUP(G320,リスト!$J$7:$W$54,3,FALSE))</f>
        <v>0  0</v>
      </c>
      <c r="H324" s="408"/>
      <c r="I324" s="408"/>
      <c r="J324" s="408"/>
      <c r="K324" s="408"/>
      <c r="L324" s="408"/>
      <c r="M324" s="408"/>
      <c r="N324" s="408"/>
      <c r="O324" s="408"/>
      <c r="P324" s="408"/>
      <c r="Q324" s="63"/>
      <c r="R324" s="64"/>
      <c r="S324" s="65"/>
      <c r="T324" s="66"/>
      <c r="U324" s="410" t="s">
        <v>51</v>
      </c>
      <c r="V324" s="410"/>
      <c r="W324" s="410"/>
      <c r="X324" s="408" t="str">
        <f>IF(ISNA(VLOOKUP(X320,リスト!$J$7:$W$54,3,FALSE)),"",VLOOKUP(X320,リスト!$J$7:$W$54,3,FALSE))</f>
        <v>0  0</v>
      </c>
      <c r="Y324" s="408"/>
      <c r="Z324" s="408"/>
      <c r="AA324" s="408"/>
      <c r="AB324" s="408"/>
      <c r="AC324" s="408"/>
      <c r="AD324" s="408"/>
      <c r="AE324" s="408"/>
      <c r="AF324" s="408"/>
      <c r="AG324" s="408"/>
      <c r="AH324" s="63"/>
      <c r="AI324" s="33"/>
    </row>
    <row r="325" spans="2:35" ht="19.149999999999999" customHeight="1">
      <c r="B325" s="32"/>
      <c r="C325" s="8"/>
      <c r="D325" s="398" t="s">
        <v>52</v>
      </c>
      <c r="E325" s="398"/>
      <c r="F325" s="398"/>
      <c r="G325" s="409"/>
      <c r="H325" s="409"/>
      <c r="I325" s="409"/>
      <c r="J325" s="409"/>
      <c r="K325" s="409"/>
      <c r="L325" s="409"/>
      <c r="M325" s="409"/>
      <c r="N325" s="409"/>
      <c r="O325" s="409"/>
      <c r="P325" s="409"/>
      <c r="Q325" s="63"/>
      <c r="R325" s="64"/>
      <c r="S325" s="65"/>
      <c r="T325" s="66"/>
      <c r="U325" s="398" t="s">
        <v>52</v>
      </c>
      <c r="V325" s="398"/>
      <c r="W325" s="398"/>
      <c r="X325" s="409"/>
      <c r="Y325" s="409"/>
      <c r="Z325" s="409"/>
      <c r="AA325" s="409"/>
      <c r="AB325" s="409"/>
      <c r="AC325" s="409"/>
      <c r="AD325" s="409"/>
      <c r="AE325" s="409"/>
      <c r="AF325" s="409"/>
      <c r="AG325" s="409"/>
      <c r="AH325" s="63"/>
      <c r="AI325" s="33"/>
    </row>
    <row r="326" spans="2:35" ht="19.149999999999999" customHeight="1">
      <c r="B326" s="32"/>
      <c r="C326" s="8"/>
      <c r="D326" s="398" t="s">
        <v>94</v>
      </c>
      <c r="E326" s="398"/>
      <c r="F326" s="398"/>
      <c r="G326" s="407" t="str">
        <f>IF(ISNA(VLOOKUP(G320,リスト!$J$7:$W$54,12,FALSE)),"",VLOOKUP(G320,リスト!$J$7:$W$54,12,FALSE))</f>
        <v/>
      </c>
      <c r="H326" s="407"/>
      <c r="I326" s="407"/>
      <c r="J326" s="407"/>
      <c r="K326" s="407"/>
      <c r="L326" s="407"/>
      <c r="M326" s="407"/>
      <c r="N326" s="407"/>
      <c r="O326" s="407"/>
      <c r="P326" s="407"/>
      <c r="Q326" s="63"/>
      <c r="R326" s="64"/>
      <c r="S326" s="65"/>
      <c r="T326" s="66"/>
      <c r="U326" s="398" t="s">
        <v>94</v>
      </c>
      <c r="V326" s="398"/>
      <c r="W326" s="398"/>
      <c r="X326" s="407" t="str">
        <f>IF(ISNA(VLOOKUP(X320,リスト!$J$7:$W$54,12,FALSE)),"",VLOOKUP(X320,リスト!$J$7:$W$54,12,FALSE))</f>
        <v/>
      </c>
      <c r="Y326" s="407"/>
      <c r="Z326" s="407"/>
      <c r="AA326" s="407"/>
      <c r="AB326" s="407"/>
      <c r="AC326" s="407"/>
      <c r="AD326" s="407"/>
      <c r="AE326" s="407"/>
      <c r="AF326" s="407"/>
      <c r="AG326" s="407"/>
      <c r="AH326" s="63"/>
      <c r="AI326" s="33"/>
    </row>
    <row r="327" spans="2:35" ht="19.149999999999999" customHeight="1">
      <c r="B327" s="32"/>
      <c r="C327" s="8"/>
      <c r="D327" s="398" t="s">
        <v>50</v>
      </c>
      <c r="E327" s="398"/>
      <c r="F327" s="398"/>
      <c r="G327" s="407" t="str">
        <f>IF(ISNA(VLOOKUP(G320,リスト!$J$7:$W$54,13,FALSE)),"",VLOOKUP(G320,リスト!$J$7:$W$54,13,FALSE))</f>
        <v/>
      </c>
      <c r="H327" s="407"/>
      <c r="I327" s="407"/>
      <c r="J327" s="407"/>
      <c r="K327" s="407"/>
      <c r="L327" s="407"/>
      <c r="M327" s="407"/>
      <c r="N327" s="407"/>
      <c r="O327" s="407"/>
      <c r="P327" s="407"/>
      <c r="Q327" s="63"/>
      <c r="R327" s="64"/>
      <c r="S327" s="65"/>
      <c r="T327" s="66"/>
      <c r="U327" s="398" t="s">
        <v>50</v>
      </c>
      <c r="V327" s="398"/>
      <c r="W327" s="398"/>
      <c r="X327" s="407" t="str">
        <f>IF(ISNA(VLOOKUP(X320,リスト!$J$7:$W$54,13,FALSE)),"",VLOOKUP(X320,リスト!$J$7:$W$54,13,FALSE))</f>
        <v/>
      </c>
      <c r="Y327" s="407"/>
      <c r="Z327" s="407"/>
      <c r="AA327" s="407"/>
      <c r="AB327" s="407"/>
      <c r="AC327" s="407"/>
      <c r="AD327" s="407"/>
      <c r="AE327" s="407"/>
      <c r="AF327" s="407"/>
      <c r="AG327" s="407"/>
      <c r="AH327" s="63"/>
      <c r="AI327" s="33"/>
    </row>
    <row r="328" spans="2:35" ht="19.149999999999999" customHeight="1">
      <c r="B328" s="32"/>
      <c r="C328" s="10"/>
      <c r="D328" s="13" t="s">
        <v>54</v>
      </c>
      <c r="E328" s="11"/>
      <c r="F328" s="11"/>
      <c r="G328" s="11"/>
      <c r="H328" s="11"/>
      <c r="I328" s="11"/>
      <c r="J328" s="11"/>
      <c r="K328" s="11"/>
      <c r="L328" s="11"/>
      <c r="M328" s="11"/>
      <c r="N328" s="11"/>
      <c r="O328" s="11"/>
      <c r="P328" s="11"/>
      <c r="Q328" s="12"/>
      <c r="R328" s="33"/>
      <c r="S328" s="32"/>
      <c r="T328" s="10"/>
      <c r="U328" s="13" t="s">
        <v>54</v>
      </c>
      <c r="V328" s="11"/>
      <c r="W328" s="11"/>
      <c r="X328" s="11"/>
      <c r="Y328" s="11"/>
      <c r="Z328" s="11"/>
      <c r="AA328" s="11"/>
      <c r="AB328" s="11"/>
      <c r="AC328" s="11"/>
      <c r="AD328" s="11"/>
      <c r="AE328" s="11"/>
      <c r="AF328" s="11"/>
      <c r="AG328" s="11"/>
      <c r="AH328" s="12"/>
      <c r="AI328" s="33"/>
    </row>
    <row r="329" spans="2:35" ht="19.149999999999999" customHeight="1">
      <c r="B329" s="34"/>
      <c r="C329" s="35"/>
      <c r="D329" s="35"/>
      <c r="E329" s="35"/>
      <c r="F329" s="35"/>
      <c r="G329" s="35"/>
      <c r="H329" s="35"/>
      <c r="I329" s="35"/>
      <c r="J329" s="35"/>
      <c r="K329" s="35"/>
      <c r="L329" s="35"/>
      <c r="M329" s="35"/>
      <c r="N329" s="35"/>
      <c r="O329" s="35"/>
      <c r="P329" s="35"/>
      <c r="Q329" s="35"/>
      <c r="R329" s="36"/>
      <c r="S329" s="34"/>
      <c r="T329" s="35"/>
      <c r="U329" s="35"/>
      <c r="V329" s="35"/>
      <c r="W329" s="35"/>
      <c r="X329" s="35"/>
      <c r="Y329" s="35"/>
      <c r="Z329" s="35"/>
      <c r="AA329" s="35"/>
      <c r="AB329" s="35"/>
      <c r="AC329" s="35"/>
      <c r="AD329" s="35"/>
      <c r="AE329" s="35"/>
      <c r="AF329" s="35"/>
      <c r="AG329" s="35"/>
      <c r="AH329" s="35"/>
      <c r="AI329" s="36"/>
    </row>
    <row r="337" spans="2:35" ht="11.25" customHeight="1">
      <c r="B337" s="375" t="s">
        <v>69</v>
      </c>
      <c r="C337" s="375"/>
      <c r="D337" s="375"/>
      <c r="E337" s="375"/>
    </row>
    <row r="338" spans="2:35" ht="11.25" customHeight="1">
      <c r="B338" s="375"/>
      <c r="C338" s="375"/>
      <c r="D338" s="375"/>
      <c r="E338" s="375"/>
    </row>
    <row r="339" spans="2:35" ht="18.75">
      <c r="B339" s="375"/>
      <c r="C339" s="375"/>
      <c r="D339" s="375"/>
      <c r="E339" s="375"/>
      <c r="F339" s="18"/>
      <c r="G339" s="376" t="str">
        <f>IF($G$10="","",$G$10)</f>
        <v>第５０回広島県民スポーツ大会　陸上競技個人申込書</v>
      </c>
      <c r="H339" s="376"/>
      <c r="I339" s="376"/>
      <c r="J339" s="376"/>
      <c r="K339" s="376"/>
      <c r="L339" s="376"/>
      <c r="M339" s="376"/>
      <c r="N339" s="376"/>
      <c r="O339" s="376"/>
      <c r="P339" s="376"/>
      <c r="Q339" s="376"/>
      <c r="R339" s="376"/>
      <c r="S339" s="376"/>
      <c r="T339" s="376"/>
      <c r="U339" s="376"/>
      <c r="V339" s="376"/>
      <c r="W339" s="376"/>
      <c r="X339" s="376"/>
      <c r="Y339" s="376"/>
      <c r="Z339" s="376"/>
      <c r="AA339" s="376"/>
      <c r="AB339" s="376"/>
      <c r="AC339" s="376"/>
      <c r="AD339" s="376"/>
      <c r="AE339" s="18"/>
      <c r="AF339" s="18"/>
      <c r="AG339" s="18"/>
      <c r="AH339" s="18"/>
      <c r="AI339" s="18"/>
    </row>
    <row r="341" spans="2:35" ht="19.149999999999999" customHeight="1">
      <c r="B341" s="29"/>
      <c r="C341" s="30"/>
      <c r="D341" s="30"/>
      <c r="E341" s="30"/>
      <c r="F341" s="30"/>
      <c r="G341" s="30"/>
      <c r="H341" s="30"/>
      <c r="I341" s="30"/>
      <c r="J341" s="30"/>
      <c r="K341" s="30"/>
      <c r="L341" s="30"/>
      <c r="M341" s="30"/>
      <c r="N341" s="30"/>
      <c r="O341" s="30"/>
      <c r="P341" s="30"/>
      <c r="Q341" s="30"/>
      <c r="R341" s="31"/>
      <c r="S341" s="29"/>
      <c r="T341" s="30"/>
      <c r="U341" s="30"/>
      <c r="V341" s="30"/>
      <c r="W341" s="30"/>
      <c r="X341" s="30"/>
      <c r="Y341" s="30"/>
      <c r="Z341" s="30"/>
      <c r="AA341" s="30"/>
      <c r="AB341" s="30"/>
      <c r="AC341" s="30"/>
      <c r="AD341" s="30"/>
      <c r="AE341" s="30"/>
      <c r="AF341" s="30"/>
      <c r="AG341" s="30"/>
      <c r="AH341" s="30"/>
      <c r="AI341" s="31"/>
    </row>
    <row r="342" spans="2:35" ht="19.149999999999999" customHeight="1">
      <c r="B342" s="32"/>
      <c r="C342" s="5"/>
      <c r="D342" s="6"/>
      <c r="E342" s="6"/>
      <c r="F342" s="6"/>
      <c r="G342" s="6"/>
      <c r="H342" s="6"/>
      <c r="I342" s="6"/>
      <c r="J342" s="6"/>
      <c r="K342" s="6"/>
      <c r="L342" s="6"/>
      <c r="M342" s="6"/>
      <c r="N342" s="6"/>
      <c r="O342" s="6"/>
      <c r="P342" s="6"/>
      <c r="Q342" s="7"/>
      <c r="R342" s="33"/>
      <c r="S342" s="32"/>
      <c r="T342" s="5"/>
      <c r="U342" s="6"/>
      <c r="V342" s="6"/>
      <c r="W342" s="6"/>
      <c r="X342" s="6"/>
      <c r="Y342" s="6"/>
      <c r="Z342" s="6"/>
      <c r="AA342" s="6"/>
      <c r="AB342" s="6"/>
      <c r="AC342" s="6"/>
      <c r="AD342" s="6"/>
      <c r="AE342" s="6"/>
      <c r="AF342" s="6"/>
      <c r="AG342" s="6"/>
      <c r="AH342" s="7"/>
      <c r="AI342" s="33"/>
    </row>
    <row r="343" spans="2:35" ht="19.149999999999999" customHeight="1">
      <c r="B343" s="32"/>
      <c r="C343" s="8"/>
      <c r="D343" s="398" t="s">
        <v>88</v>
      </c>
      <c r="E343" s="398"/>
      <c r="F343" s="398"/>
      <c r="G343" s="403">
        <v>43</v>
      </c>
      <c r="H343" s="404"/>
      <c r="I343" s="405"/>
      <c r="J343" s="392" t="s">
        <v>120</v>
      </c>
      <c r="K343" s="393"/>
      <c r="L343" s="394"/>
      <c r="M343" s="411" t="str">
        <f>IF(ISNA(VLOOKUP(G343,リスト!$J$7:$W$54,2,FALSE)),"",VLOOKUP(G343,リスト!$J$7:$W$54,2,FALSE))</f>
        <v/>
      </c>
      <c r="N343" s="412"/>
      <c r="O343" s="412"/>
      <c r="P343" s="413"/>
      <c r="Q343" s="9"/>
      <c r="R343" s="64"/>
      <c r="S343" s="65"/>
      <c r="T343" s="66"/>
      <c r="U343" s="398" t="s">
        <v>88</v>
      </c>
      <c r="V343" s="398"/>
      <c r="W343" s="398"/>
      <c r="X343" s="403">
        <v>44</v>
      </c>
      <c r="Y343" s="404"/>
      <c r="Z343" s="405"/>
      <c r="AA343" s="392" t="s">
        <v>120</v>
      </c>
      <c r="AB343" s="393"/>
      <c r="AC343" s="394"/>
      <c r="AD343" s="395" t="str">
        <f>IF(ISNA(VLOOKUP(X343,リスト!$J$7:$W$54,2,FALSE)),"",VLOOKUP(X343,リスト!$J$7:$W$54,2,FALSE))</f>
        <v/>
      </c>
      <c r="AE343" s="396"/>
      <c r="AF343" s="396"/>
      <c r="AG343" s="397"/>
      <c r="AH343" s="9"/>
      <c r="AI343" s="33"/>
    </row>
    <row r="344" spans="2:35" ht="19.149999999999999" customHeight="1">
      <c r="B344" s="32"/>
      <c r="C344" s="8"/>
      <c r="D344" s="398" t="s">
        <v>48</v>
      </c>
      <c r="E344" s="398"/>
      <c r="F344" s="398"/>
      <c r="G344" s="399">
        <f>IF(ISNA(VLOOKUP(G343,リスト!$J$7:$W$54,7,FALSE)),"",VLOOKUP(G343,リスト!$J$7:$W$54,7,FALSE))</f>
        <v>0</v>
      </c>
      <c r="H344" s="400"/>
      <c r="I344" s="400"/>
      <c r="J344" s="400"/>
      <c r="K344" s="400"/>
      <c r="L344" s="400"/>
      <c r="M344" s="400"/>
      <c r="N344" s="400"/>
      <c r="O344" s="400"/>
      <c r="P344" s="401"/>
      <c r="Q344" s="63"/>
      <c r="R344" s="64"/>
      <c r="S344" s="65"/>
      <c r="T344" s="66"/>
      <c r="U344" s="398" t="s">
        <v>48</v>
      </c>
      <c r="V344" s="398"/>
      <c r="W344" s="398"/>
      <c r="X344" s="399">
        <f>IF(ISNA(VLOOKUP(X343,リスト!$J$7:$W$54,7,FALSE)),"",VLOOKUP(X343,リスト!$J$7:$W$54,7,FALSE))</f>
        <v>0</v>
      </c>
      <c r="Y344" s="400"/>
      <c r="Z344" s="400"/>
      <c r="AA344" s="400"/>
      <c r="AB344" s="400"/>
      <c r="AC344" s="400"/>
      <c r="AD344" s="400"/>
      <c r="AE344" s="400"/>
      <c r="AF344" s="400"/>
      <c r="AG344" s="401"/>
      <c r="AH344" s="63"/>
      <c r="AI344" s="33"/>
    </row>
    <row r="345" spans="2:35" ht="19.149999999999999" customHeight="1">
      <c r="B345" s="32"/>
      <c r="C345" s="8"/>
      <c r="D345" s="398" t="s">
        <v>49</v>
      </c>
      <c r="E345" s="398"/>
      <c r="F345" s="398"/>
      <c r="G345" s="391">
        <f>IF(ISNA(VLOOKUP(G343,リスト!$J$7:$W$54,10,FALSE)),"",VLOOKUP(G343,リスト!$J$7:$W$54,10,FALSE))</f>
        <v>0</v>
      </c>
      <c r="H345" s="391"/>
      <c r="I345" s="391"/>
      <c r="J345" s="391"/>
      <c r="K345" s="391"/>
      <c r="L345" s="390" t="s">
        <v>31</v>
      </c>
      <c r="M345" s="390"/>
      <c r="N345" s="391">
        <f>IF(ISNA(VLOOKUP(G343,リスト!$J$7:$W$54,5,FALSE)),"",VLOOKUP(G343,リスト!$J$7:$W$54,5,FALSE))</f>
        <v>0</v>
      </c>
      <c r="O345" s="391"/>
      <c r="P345" s="391"/>
      <c r="Q345" s="80" t="str">
        <f>IF(N345="","",IF(N345="女",2,""))</f>
        <v/>
      </c>
      <c r="R345" s="64"/>
      <c r="S345" s="65"/>
      <c r="T345" s="66"/>
      <c r="U345" s="398" t="s">
        <v>49</v>
      </c>
      <c r="V345" s="398"/>
      <c r="W345" s="398"/>
      <c r="X345" s="391">
        <f>IF(ISNA(VLOOKUP(X343,リスト!$J$7:$W$54,10,FALSE)),"",VLOOKUP(X343,リスト!$J$7:$W$54,10,FALSE))</f>
        <v>0</v>
      </c>
      <c r="Y345" s="391"/>
      <c r="Z345" s="391"/>
      <c r="AA345" s="391"/>
      <c r="AB345" s="391"/>
      <c r="AC345" s="390" t="s">
        <v>31</v>
      </c>
      <c r="AD345" s="390"/>
      <c r="AE345" s="391">
        <f>IF(ISNA(VLOOKUP(X343,リスト!$J$7:$W$54,5,FALSE)),"",VLOOKUP(X343,リスト!$J$7:$W$54,5,FALSE))</f>
        <v>0</v>
      </c>
      <c r="AF345" s="391"/>
      <c r="AG345" s="391"/>
      <c r="AH345" s="80" t="str">
        <f>IF(AE345="","",IF(AE345="女",2,""))</f>
        <v/>
      </c>
      <c r="AI345" s="33"/>
    </row>
    <row r="346" spans="2:35" ht="19.149999999999999" customHeight="1">
      <c r="B346" s="32"/>
      <c r="C346" s="8"/>
      <c r="D346" s="406" t="s">
        <v>53</v>
      </c>
      <c r="E346" s="406"/>
      <c r="F346" s="406"/>
      <c r="G346" s="402" t="str">
        <f>IF(ISNA(VLOOKUP(G343,リスト!$J$7:$W$54,4,FALSE)),"",VLOOKUP(G343,リスト!$J$7:$W$54,4,FALSE))</f>
        <v xml:space="preserve">  </v>
      </c>
      <c r="H346" s="402"/>
      <c r="I346" s="402"/>
      <c r="J346" s="402"/>
      <c r="K346" s="402"/>
      <c r="L346" s="402"/>
      <c r="M346" s="402"/>
      <c r="N346" s="402"/>
      <c r="O346" s="402"/>
      <c r="P346" s="402"/>
      <c r="Q346" s="63"/>
      <c r="R346" s="64"/>
      <c r="S346" s="65"/>
      <c r="T346" s="66"/>
      <c r="U346" s="406" t="s">
        <v>53</v>
      </c>
      <c r="V346" s="406"/>
      <c r="W346" s="406"/>
      <c r="X346" s="402" t="str">
        <f>IF(ISNA(VLOOKUP(X343,リスト!$J$7:$W$54,4,FALSE)),"",VLOOKUP(X343,リスト!$J$7:$W$54,4,FALSE))</f>
        <v xml:space="preserve">  </v>
      </c>
      <c r="Y346" s="402"/>
      <c r="Z346" s="402"/>
      <c r="AA346" s="402"/>
      <c r="AB346" s="402"/>
      <c r="AC346" s="402"/>
      <c r="AD346" s="402"/>
      <c r="AE346" s="402"/>
      <c r="AF346" s="402"/>
      <c r="AG346" s="402"/>
      <c r="AH346" s="63"/>
      <c r="AI346" s="33"/>
    </row>
    <row r="347" spans="2:35" ht="19.149999999999999" customHeight="1">
      <c r="B347" s="32"/>
      <c r="C347" s="8"/>
      <c r="D347" s="410" t="s">
        <v>51</v>
      </c>
      <c r="E347" s="410"/>
      <c r="F347" s="410"/>
      <c r="G347" s="408" t="str">
        <f>IF(ISNA(VLOOKUP(G343,リスト!$J$7:$W$54,3,FALSE)),"",VLOOKUP(G343,リスト!$J$7:$W$54,3,FALSE))</f>
        <v>0  0</v>
      </c>
      <c r="H347" s="408"/>
      <c r="I347" s="408"/>
      <c r="J347" s="408"/>
      <c r="K347" s="408"/>
      <c r="L347" s="408"/>
      <c r="M347" s="408"/>
      <c r="N347" s="408"/>
      <c r="O347" s="408"/>
      <c r="P347" s="408"/>
      <c r="Q347" s="63"/>
      <c r="R347" s="64"/>
      <c r="S347" s="65"/>
      <c r="T347" s="66"/>
      <c r="U347" s="410" t="s">
        <v>51</v>
      </c>
      <c r="V347" s="410"/>
      <c r="W347" s="410"/>
      <c r="X347" s="408" t="str">
        <f>IF(ISNA(VLOOKUP(X343,リスト!$J$7:$W$54,3,FALSE)),"",VLOOKUP(X343,リスト!$J$7:$W$54,3,FALSE))</f>
        <v>0  0</v>
      </c>
      <c r="Y347" s="408"/>
      <c r="Z347" s="408"/>
      <c r="AA347" s="408"/>
      <c r="AB347" s="408"/>
      <c r="AC347" s="408"/>
      <c r="AD347" s="408"/>
      <c r="AE347" s="408"/>
      <c r="AF347" s="408"/>
      <c r="AG347" s="408"/>
      <c r="AH347" s="63"/>
      <c r="AI347" s="33"/>
    </row>
    <row r="348" spans="2:35" ht="19.149999999999999" customHeight="1">
      <c r="B348" s="32"/>
      <c r="C348" s="8"/>
      <c r="D348" s="398" t="s">
        <v>52</v>
      </c>
      <c r="E348" s="398"/>
      <c r="F348" s="398"/>
      <c r="G348" s="409"/>
      <c r="H348" s="409"/>
      <c r="I348" s="409"/>
      <c r="J348" s="409"/>
      <c r="K348" s="409"/>
      <c r="L348" s="409"/>
      <c r="M348" s="409"/>
      <c r="N348" s="409"/>
      <c r="O348" s="409"/>
      <c r="P348" s="409"/>
      <c r="Q348" s="63"/>
      <c r="R348" s="64"/>
      <c r="S348" s="65"/>
      <c r="T348" s="66"/>
      <c r="U348" s="398" t="s">
        <v>52</v>
      </c>
      <c r="V348" s="398"/>
      <c r="W348" s="398"/>
      <c r="X348" s="409"/>
      <c r="Y348" s="409"/>
      <c r="Z348" s="409"/>
      <c r="AA348" s="409"/>
      <c r="AB348" s="409"/>
      <c r="AC348" s="409"/>
      <c r="AD348" s="409"/>
      <c r="AE348" s="409"/>
      <c r="AF348" s="409"/>
      <c r="AG348" s="409"/>
      <c r="AH348" s="63"/>
      <c r="AI348" s="33"/>
    </row>
    <row r="349" spans="2:35" ht="19.149999999999999" customHeight="1">
      <c r="B349" s="32"/>
      <c r="C349" s="8"/>
      <c r="D349" s="398" t="s">
        <v>94</v>
      </c>
      <c r="E349" s="398"/>
      <c r="F349" s="398"/>
      <c r="G349" s="407" t="str">
        <f>IF(ISNA(VLOOKUP(G343,リスト!$J$7:$W$54,12,FALSE)),"",VLOOKUP(G343,リスト!$J$7:$W$54,12,FALSE))</f>
        <v/>
      </c>
      <c r="H349" s="407"/>
      <c r="I349" s="407"/>
      <c r="J349" s="407"/>
      <c r="K349" s="407"/>
      <c r="L349" s="407"/>
      <c r="M349" s="407"/>
      <c r="N349" s="407"/>
      <c r="O349" s="407"/>
      <c r="P349" s="407"/>
      <c r="Q349" s="63"/>
      <c r="R349" s="64"/>
      <c r="S349" s="65"/>
      <c r="T349" s="66"/>
      <c r="U349" s="398" t="s">
        <v>94</v>
      </c>
      <c r="V349" s="398"/>
      <c r="W349" s="398"/>
      <c r="X349" s="407" t="str">
        <f>IF(ISNA(VLOOKUP(X343,リスト!$J$7:$W$54,12,FALSE)),"",VLOOKUP(X343,リスト!$J$7:$W$54,12,FALSE))</f>
        <v/>
      </c>
      <c r="Y349" s="407"/>
      <c r="Z349" s="407"/>
      <c r="AA349" s="407"/>
      <c r="AB349" s="407"/>
      <c r="AC349" s="407"/>
      <c r="AD349" s="407"/>
      <c r="AE349" s="407"/>
      <c r="AF349" s="407"/>
      <c r="AG349" s="407"/>
      <c r="AH349" s="63"/>
      <c r="AI349" s="33"/>
    </row>
    <row r="350" spans="2:35" ht="19.149999999999999" customHeight="1">
      <c r="B350" s="32"/>
      <c r="C350" s="8"/>
      <c r="D350" s="398" t="s">
        <v>50</v>
      </c>
      <c r="E350" s="398"/>
      <c r="F350" s="398"/>
      <c r="G350" s="407" t="str">
        <f>IF(ISNA(VLOOKUP(G343,リスト!$J$7:$W$54,13,FALSE)),"",VLOOKUP(G343,リスト!$J$7:$W$54,13,FALSE))</f>
        <v/>
      </c>
      <c r="H350" s="407"/>
      <c r="I350" s="407"/>
      <c r="J350" s="407"/>
      <c r="K350" s="407"/>
      <c r="L350" s="407"/>
      <c r="M350" s="407"/>
      <c r="N350" s="407"/>
      <c r="O350" s="407"/>
      <c r="P350" s="407"/>
      <c r="Q350" s="63"/>
      <c r="R350" s="64"/>
      <c r="S350" s="65"/>
      <c r="T350" s="66"/>
      <c r="U350" s="398" t="s">
        <v>50</v>
      </c>
      <c r="V350" s="398"/>
      <c r="W350" s="398"/>
      <c r="X350" s="407" t="str">
        <f>IF(ISNA(VLOOKUP(X343,リスト!$J$7:$W$54,13,FALSE)),"",VLOOKUP(X343,リスト!$J$7:$W$54,13,FALSE))</f>
        <v/>
      </c>
      <c r="Y350" s="407"/>
      <c r="Z350" s="407"/>
      <c r="AA350" s="407"/>
      <c r="AB350" s="407"/>
      <c r="AC350" s="407"/>
      <c r="AD350" s="407"/>
      <c r="AE350" s="407"/>
      <c r="AF350" s="407"/>
      <c r="AG350" s="407"/>
      <c r="AH350" s="63"/>
      <c r="AI350" s="33"/>
    </row>
    <row r="351" spans="2:35" ht="19.149999999999999" customHeight="1">
      <c r="B351" s="32"/>
      <c r="C351" s="10"/>
      <c r="D351" s="13" t="s">
        <v>54</v>
      </c>
      <c r="E351" s="11"/>
      <c r="F351" s="11"/>
      <c r="G351" s="11"/>
      <c r="H351" s="11"/>
      <c r="I351" s="11"/>
      <c r="J351" s="11"/>
      <c r="K351" s="11"/>
      <c r="L351" s="11"/>
      <c r="M351" s="11"/>
      <c r="N351" s="11"/>
      <c r="O351" s="11"/>
      <c r="P351" s="11"/>
      <c r="Q351" s="12"/>
      <c r="R351" s="33"/>
      <c r="S351" s="32"/>
      <c r="T351" s="10"/>
      <c r="U351" s="13" t="s">
        <v>54</v>
      </c>
      <c r="V351" s="11"/>
      <c r="W351" s="11"/>
      <c r="X351" s="11"/>
      <c r="Y351" s="11"/>
      <c r="Z351" s="11"/>
      <c r="AA351" s="11"/>
      <c r="AB351" s="11"/>
      <c r="AC351" s="11"/>
      <c r="AD351" s="11"/>
      <c r="AE351" s="11"/>
      <c r="AF351" s="11"/>
      <c r="AG351" s="11"/>
      <c r="AH351" s="12"/>
      <c r="AI351" s="33"/>
    </row>
    <row r="352" spans="2:35" ht="19.149999999999999" customHeight="1">
      <c r="B352" s="34"/>
      <c r="C352" s="35"/>
      <c r="D352" s="35"/>
      <c r="E352" s="35"/>
      <c r="F352" s="35"/>
      <c r="G352" s="35"/>
      <c r="H352" s="35"/>
      <c r="I352" s="35"/>
      <c r="J352" s="35"/>
      <c r="K352" s="35"/>
      <c r="L352" s="35"/>
      <c r="M352" s="35"/>
      <c r="N352" s="35"/>
      <c r="O352" s="35"/>
      <c r="P352" s="35"/>
      <c r="Q352" s="35"/>
      <c r="R352" s="36"/>
      <c r="S352" s="34"/>
      <c r="T352" s="35"/>
      <c r="U352" s="35"/>
      <c r="V352" s="35"/>
      <c r="W352" s="35"/>
      <c r="X352" s="35"/>
      <c r="Y352" s="35"/>
      <c r="Z352" s="35"/>
      <c r="AA352" s="35"/>
      <c r="AB352" s="35"/>
      <c r="AC352" s="35"/>
      <c r="AD352" s="35"/>
      <c r="AE352" s="35"/>
      <c r="AF352" s="35"/>
      <c r="AG352" s="35"/>
      <c r="AH352" s="35"/>
      <c r="AI352" s="36"/>
    </row>
    <row r="353" spans="2:35" ht="19.149999999999999" customHeight="1">
      <c r="B353" s="29"/>
      <c r="C353" s="30"/>
      <c r="D353" s="30"/>
      <c r="E353" s="30"/>
      <c r="F353" s="30"/>
      <c r="G353" s="30"/>
      <c r="H353" s="30"/>
      <c r="I353" s="30"/>
      <c r="J353" s="30"/>
      <c r="K353" s="30"/>
      <c r="L353" s="30"/>
      <c r="M353" s="30"/>
      <c r="N353" s="30"/>
      <c r="O353" s="30"/>
      <c r="P353" s="30"/>
      <c r="Q353" s="30"/>
      <c r="R353" s="31"/>
      <c r="S353" s="29"/>
      <c r="T353" s="30"/>
      <c r="U353" s="30"/>
      <c r="V353" s="30"/>
      <c r="W353" s="30"/>
      <c r="X353" s="30"/>
      <c r="Y353" s="30"/>
      <c r="Z353" s="30"/>
      <c r="AA353" s="30"/>
      <c r="AB353" s="30"/>
      <c r="AC353" s="30"/>
      <c r="AD353" s="30"/>
      <c r="AE353" s="30"/>
      <c r="AF353" s="30"/>
      <c r="AG353" s="30"/>
      <c r="AH353" s="30"/>
      <c r="AI353" s="31"/>
    </row>
    <row r="354" spans="2:35" ht="19.149999999999999" customHeight="1">
      <c r="B354" s="32"/>
      <c r="C354" s="5"/>
      <c r="D354" s="6"/>
      <c r="E354" s="6"/>
      <c r="F354" s="6"/>
      <c r="G354" s="6"/>
      <c r="H354" s="6"/>
      <c r="I354" s="6"/>
      <c r="J354" s="6"/>
      <c r="K354" s="6"/>
      <c r="L354" s="6"/>
      <c r="M354" s="6"/>
      <c r="N354" s="6"/>
      <c r="O354" s="6"/>
      <c r="P354" s="6"/>
      <c r="Q354" s="7"/>
      <c r="R354" s="33"/>
      <c r="S354" s="32"/>
      <c r="T354" s="5"/>
      <c r="U354" s="6"/>
      <c r="V354" s="6"/>
      <c r="W354" s="6"/>
      <c r="X354" s="6"/>
      <c r="Y354" s="6"/>
      <c r="Z354" s="6"/>
      <c r="AA354" s="6"/>
      <c r="AB354" s="6"/>
      <c r="AC354" s="6"/>
      <c r="AD354" s="6"/>
      <c r="AE354" s="6"/>
      <c r="AF354" s="6"/>
      <c r="AG354" s="6"/>
      <c r="AH354" s="7"/>
      <c r="AI354" s="33"/>
    </row>
    <row r="355" spans="2:35" ht="19.149999999999999" customHeight="1">
      <c r="B355" s="32"/>
      <c r="C355" s="8"/>
      <c r="D355" s="398" t="s">
        <v>88</v>
      </c>
      <c r="E355" s="398"/>
      <c r="F355" s="398"/>
      <c r="G355" s="403">
        <v>45</v>
      </c>
      <c r="H355" s="404"/>
      <c r="I355" s="405"/>
      <c r="J355" s="392" t="s">
        <v>120</v>
      </c>
      <c r="K355" s="393"/>
      <c r="L355" s="394"/>
      <c r="M355" s="395" t="str">
        <f>IF(ISNA(VLOOKUP(G355,リスト!$J$7:$W$54,2,FALSE)),"",VLOOKUP(G355,リスト!$J$7:$W$54,2,FALSE))</f>
        <v/>
      </c>
      <c r="N355" s="396"/>
      <c r="O355" s="396"/>
      <c r="P355" s="397"/>
      <c r="Q355" s="9"/>
      <c r="R355" s="64"/>
      <c r="S355" s="65"/>
      <c r="T355" s="66"/>
      <c r="U355" s="398" t="s">
        <v>88</v>
      </c>
      <c r="V355" s="398"/>
      <c r="W355" s="398"/>
      <c r="X355" s="403">
        <v>46</v>
      </c>
      <c r="Y355" s="404"/>
      <c r="Z355" s="405"/>
      <c r="AA355" s="392" t="s">
        <v>120</v>
      </c>
      <c r="AB355" s="393"/>
      <c r="AC355" s="394"/>
      <c r="AD355" s="395" t="str">
        <f>IF(ISNA(VLOOKUP(X355,リスト!$J$7:$W$54,2,FALSE)),"",VLOOKUP(X355,リスト!$J$7:$W$54,2,FALSE))</f>
        <v/>
      </c>
      <c r="AE355" s="396"/>
      <c r="AF355" s="396"/>
      <c r="AG355" s="397"/>
      <c r="AH355" s="9"/>
      <c r="AI355" s="33"/>
    </row>
    <row r="356" spans="2:35" ht="19.149999999999999" customHeight="1">
      <c r="B356" s="32"/>
      <c r="C356" s="8"/>
      <c r="D356" s="398" t="s">
        <v>48</v>
      </c>
      <c r="E356" s="398"/>
      <c r="F356" s="398"/>
      <c r="G356" s="399">
        <f>IF(ISNA(VLOOKUP(G355,リスト!$J$7:$W$54,7,FALSE)),"",VLOOKUP(G355,リスト!$J$7:$W$54,7,FALSE))</f>
        <v>0</v>
      </c>
      <c r="H356" s="400"/>
      <c r="I356" s="400"/>
      <c r="J356" s="400"/>
      <c r="K356" s="400"/>
      <c r="L356" s="400"/>
      <c r="M356" s="400"/>
      <c r="N356" s="400"/>
      <c r="O356" s="400"/>
      <c r="P356" s="401"/>
      <c r="Q356" s="63"/>
      <c r="R356" s="64"/>
      <c r="S356" s="65"/>
      <c r="T356" s="66"/>
      <c r="U356" s="398" t="s">
        <v>48</v>
      </c>
      <c r="V356" s="398"/>
      <c r="W356" s="398"/>
      <c r="X356" s="399">
        <f>IF(ISNA(VLOOKUP(X355,リスト!$J$7:$W$54,7,FALSE)),"",VLOOKUP(X355,リスト!$J$7:$W$54,7,FALSE))</f>
        <v>0</v>
      </c>
      <c r="Y356" s="400"/>
      <c r="Z356" s="400"/>
      <c r="AA356" s="400"/>
      <c r="AB356" s="400"/>
      <c r="AC356" s="400"/>
      <c r="AD356" s="400"/>
      <c r="AE356" s="400"/>
      <c r="AF356" s="400"/>
      <c r="AG356" s="401"/>
      <c r="AH356" s="63"/>
      <c r="AI356" s="33"/>
    </row>
    <row r="357" spans="2:35" ht="19.149999999999999" customHeight="1">
      <c r="B357" s="32"/>
      <c r="C357" s="8"/>
      <c r="D357" s="398" t="s">
        <v>49</v>
      </c>
      <c r="E357" s="398"/>
      <c r="F357" s="398"/>
      <c r="G357" s="391">
        <f>IF(ISNA(VLOOKUP(G355,リスト!$J$7:$W$54,10,FALSE)),"",VLOOKUP(G355,リスト!$J$7:$W$54,10,FALSE))</f>
        <v>0</v>
      </c>
      <c r="H357" s="391"/>
      <c r="I357" s="391"/>
      <c r="J357" s="391"/>
      <c r="K357" s="391"/>
      <c r="L357" s="390" t="s">
        <v>31</v>
      </c>
      <c r="M357" s="390"/>
      <c r="N357" s="391">
        <f>IF(ISNA(VLOOKUP(G355,リスト!$J$7:$W$54,5,FALSE)),"",VLOOKUP(G355,リスト!$J$7:$W$54,5,FALSE))</f>
        <v>0</v>
      </c>
      <c r="O357" s="391"/>
      <c r="P357" s="391"/>
      <c r="Q357" s="80" t="str">
        <f>IF(N357="","",IF(N357="女",2,""))</f>
        <v/>
      </c>
      <c r="R357" s="64"/>
      <c r="S357" s="65"/>
      <c r="T357" s="66"/>
      <c r="U357" s="398" t="s">
        <v>49</v>
      </c>
      <c r="V357" s="398"/>
      <c r="W357" s="398"/>
      <c r="X357" s="391">
        <f>IF(ISNA(VLOOKUP(X355,リスト!$J$7:$W$54,10,FALSE)),"",VLOOKUP(X355,リスト!$J$7:$W$54,10,FALSE))</f>
        <v>0</v>
      </c>
      <c r="Y357" s="391"/>
      <c r="Z357" s="391"/>
      <c r="AA357" s="391"/>
      <c r="AB357" s="391"/>
      <c r="AC357" s="390" t="s">
        <v>31</v>
      </c>
      <c r="AD357" s="390"/>
      <c r="AE357" s="391">
        <f>IF(ISNA(VLOOKUP(X355,リスト!$J$7:$W$54,5,FALSE)),"",VLOOKUP(X355,リスト!$J$7:$W$54,5,FALSE))</f>
        <v>0</v>
      </c>
      <c r="AF357" s="391"/>
      <c r="AG357" s="391"/>
      <c r="AH357" s="80" t="str">
        <f>IF(AE357="","",IF(AE357="女",2,""))</f>
        <v/>
      </c>
      <c r="AI357" s="33"/>
    </row>
    <row r="358" spans="2:35" ht="19.149999999999999" customHeight="1">
      <c r="B358" s="32"/>
      <c r="C358" s="8"/>
      <c r="D358" s="406" t="s">
        <v>53</v>
      </c>
      <c r="E358" s="406"/>
      <c r="F358" s="406"/>
      <c r="G358" s="402" t="str">
        <f>IF(ISNA(VLOOKUP(G355,リスト!$J$7:$W$54,4,FALSE)),"",VLOOKUP(G355,リスト!$J$7:$W$54,4,FALSE))</f>
        <v xml:space="preserve">  </v>
      </c>
      <c r="H358" s="402"/>
      <c r="I358" s="402"/>
      <c r="J358" s="402"/>
      <c r="K358" s="402"/>
      <c r="L358" s="402"/>
      <c r="M358" s="402"/>
      <c r="N358" s="402"/>
      <c r="O358" s="402"/>
      <c r="P358" s="402"/>
      <c r="Q358" s="63"/>
      <c r="R358" s="64"/>
      <c r="S358" s="65"/>
      <c r="T358" s="66"/>
      <c r="U358" s="406" t="s">
        <v>53</v>
      </c>
      <c r="V358" s="406"/>
      <c r="W358" s="406"/>
      <c r="X358" s="402" t="str">
        <f>IF(ISNA(VLOOKUP(X355,リスト!$J$7:$W$54,4,FALSE)),"",VLOOKUP(X355,リスト!$J$7:$W$54,4,FALSE))</f>
        <v xml:space="preserve">  </v>
      </c>
      <c r="Y358" s="402"/>
      <c r="Z358" s="402"/>
      <c r="AA358" s="402"/>
      <c r="AB358" s="402"/>
      <c r="AC358" s="402"/>
      <c r="AD358" s="402"/>
      <c r="AE358" s="402"/>
      <c r="AF358" s="402"/>
      <c r="AG358" s="402"/>
      <c r="AH358" s="63"/>
      <c r="AI358" s="33"/>
    </row>
    <row r="359" spans="2:35" ht="19.149999999999999" customHeight="1">
      <c r="B359" s="32"/>
      <c r="C359" s="8"/>
      <c r="D359" s="410" t="s">
        <v>51</v>
      </c>
      <c r="E359" s="410"/>
      <c r="F359" s="410"/>
      <c r="G359" s="408" t="str">
        <f>IF(ISNA(VLOOKUP(G355,リスト!$J$7:$W$54,3,FALSE)),"",VLOOKUP(G355,リスト!$J$7:$W$54,3,FALSE))</f>
        <v>0  0</v>
      </c>
      <c r="H359" s="408"/>
      <c r="I359" s="408"/>
      <c r="J359" s="408"/>
      <c r="K359" s="408"/>
      <c r="L359" s="408"/>
      <c r="M359" s="408"/>
      <c r="N359" s="408"/>
      <c r="O359" s="408"/>
      <c r="P359" s="408"/>
      <c r="Q359" s="63"/>
      <c r="R359" s="64"/>
      <c r="S359" s="65"/>
      <c r="T359" s="66"/>
      <c r="U359" s="410" t="s">
        <v>51</v>
      </c>
      <c r="V359" s="410"/>
      <c r="W359" s="410"/>
      <c r="X359" s="408" t="str">
        <f>IF(ISNA(VLOOKUP(X355,リスト!$J$7:$W$54,3,FALSE)),"",VLOOKUP(X355,リスト!$J$7:$W$54,3,FALSE))</f>
        <v>0  0</v>
      </c>
      <c r="Y359" s="408"/>
      <c r="Z359" s="408"/>
      <c r="AA359" s="408"/>
      <c r="AB359" s="408"/>
      <c r="AC359" s="408"/>
      <c r="AD359" s="408"/>
      <c r="AE359" s="408"/>
      <c r="AF359" s="408"/>
      <c r="AG359" s="408"/>
      <c r="AH359" s="63"/>
      <c r="AI359" s="33"/>
    </row>
    <row r="360" spans="2:35" ht="19.149999999999999" customHeight="1">
      <c r="B360" s="32"/>
      <c r="C360" s="8"/>
      <c r="D360" s="398" t="s">
        <v>52</v>
      </c>
      <c r="E360" s="398"/>
      <c r="F360" s="398"/>
      <c r="G360" s="409"/>
      <c r="H360" s="409"/>
      <c r="I360" s="409"/>
      <c r="J360" s="409"/>
      <c r="K360" s="409"/>
      <c r="L360" s="409"/>
      <c r="M360" s="409"/>
      <c r="N360" s="409"/>
      <c r="O360" s="409"/>
      <c r="P360" s="409"/>
      <c r="Q360" s="63"/>
      <c r="R360" s="64"/>
      <c r="S360" s="65"/>
      <c r="T360" s="66"/>
      <c r="U360" s="398" t="s">
        <v>52</v>
      </c>
      <c r="V360" s="398"/>
      <c r="W360" s="398"/>
      <c r="X360" s="409"/>
      <c r="Y360" s="409"/>
      <c r="Z360" s="409"/>
      <c r="AA360" s="409"/>
      <c r="AB360" s="409"/>
      <c r="AC360" s="409"/>
      <c r="AD360" s="409"/>
      <c r="AE360" s="409"/>
      <c r="AF360" s="409"/>
      <c r="AG360" s="409"/>
      <c r="AH360" s="63"/>
      <c r="AI360" s="33"/>
    </row>
    <row r="361" spans="2:35" ht="19.149999999999999" customHeight="1">
      <c r="B361" s="32"/>
      <c r="C361" s="8"/>
      <c r="D361" s="398" t="s">
        <v>94</v>
      </c>
      <c r="E361" s="398"/>
      <c r="F361" s="398"/>
      <c r="G361" s="407" t="str">
        <f>IF(ISNA(VLOOKUP(G355,リスト!$J$7:$W$54,12,FALSE)),"",VLOOKUP(G355,リスト!$J$7:$W$54,12,FALSE))</f>
        <v/>
      </c>
      <c r="H361" s="407"/>
      <c r="I361" s="407"/>
      <c r="J361" s="407"/>
      <c r="K361" s="407"/>
      <c r="L361" s="407"/>
      <c r="M361" s="407"/>
      <c r="N361" s="407"/>
      <c r="O361" s="407"/>
      <c r="P361" s="407"/>
      <c r="Q361" s="63"/>
      <c r="R361" s="64"/>
      <c r="S361" s="65"/>
      <c r="T361" s="66"/>
      <c r="U361" s="398" t="s">
        <v>94</v>
      </c>
      <c r="V361" s="398"/>
      <c r="W361" s="398"/>
      <c r="X361" s="407" t="str">
        <f>IF(ISNA(VLOOKUP(X355,リスト!$J$7:$W$54,12,FALSE)),"",VLOOKUP(X355,リスト!$J$7:$W$54,12,FALSE))</f>
        <v/>
      </c>
      <c r="Y361" s="407"/>
      <c r="Z361" s="407"/>
      <c r="AA361" s="407"/>
      <c r="AB361" s="407"/>
      <c r="AC361" s="407"/>
      <c r="AD361" s="407"/>
      <c r="AE361" s="407"/>
      <c r="AF361" s="407"/>
      <c r="AG361" s="407"/>
      <c r="AH361" s="63"/>
      <c r="AI361" s="33"/>
    </row>
    <row r="362" spans="2:35" ht="19.149999999999999" customHeight="1">
      <c r="B362" s="32"/>
      <c r="C362" s="8"/>
      <c r="D362" s="398" t="s">
        <v>50</v>
      </c>
      <c r="E362" s="398"/>
      <c r="F362" s="398"/>
      <c r="G362" s="407" t="str">
        <f>IF(ISNA(VLOOKUP(G355,リスト!$J$7:$W$54,13,FALSE)),"",VLOOKUP(G355,リスト!$J$7:$W$54,13,FALSE))</f>
        <v/>
      </c>
      <c r="H362" s="407"/>
      <c r="I362" s="407"/>
      <c r="J362" s="407"/>
      <c r="K362" s="407"/>
      <c r="L362" s="407"/>
      <c r="M362" s="407"/>
      <c r="N362" s="407"/>
      <c r="O362" s="407"/>
      <c r="P362" s="407"/>
      <c r="Q362" s="63"/>
      <c r="R362" s="64"/>
      <c r="S362" s="65"/>
      <c r="T362" s="66"/>
      <c r="U362" s="398" t="s">
        <v>50</v>
      </c>
      <c r="V362" s="398"/>
      <c r="W362" s="398"/>
      <c r="X362" s="407" t="str">
        <f>IF(ISNA(VLOOKUP(X355,リスト!$J$7:$W$54,13,FALSE)),"",VLOOKUP(X355,リスト!$J$7:$W$54,13,FALSE))</f>
        <v/>
      </c>
      <c r="Y362" s="407"/>
      <c r="Z362" s="407"/>
      <c r="AA362" s="407"/>
      <c r="AB362" s="407"/>
      <c r="AC362" s="407"/>
      <c r="AD362" s="407"/>
      <c r="AE362" s="407"/>
      <c r="AF362" s="407"/>
      <c r="AG362" s="407"/>
      <c r="AH362" s="63"/>
      <c r="AI362" s="33"/>
    </row>
    <row r="363" spans="2:35" ht="19.149999999999999" customHeight="1">
      <c r="B363" s="32"/>
      <c r="C363" s="10"/>
      <c r="D363" s="13" t="s">
        <v>54</v>
      </c>
      <c r="E363" s="11"/>
      <c r="F363" s="11"/>
      <c r="G363" s="11"/>
      <c r="H363" s="11"/>
      <c r="I363" s="11"/>
      <c r="J363" s="11"/>
      <c r="K363" s="11"/>
      <c r="L363" s="11"/>
      <c r="M363" s="11"/>
      <c r="N363" s="11"/>
      <c r="O363" s="11"/>
      <c r="P363" s="11"/>
      <c r="Q363" s="12"/>
      <c r="R363" s="33"/>
      <c r="S363" s="32"/>
      <c r="T363" s="10"/>
      <c r="U363" s="13" t="s">
        <v>54</v>
      </c>
      <c r="V363" s="11"/>
      <c r="W363" s="11"/>
      <c r="X363" s="11"/>
      <c r="Y363" s="11"/>
      <c r="Z363" s="11"/>
      <c r="AA363" s="11"/>
      <c r="AB363" s="11"/>
      <c r="AC363" s="11"/>
      <c r="AD363" s="11"/>
      <c r="AE363" s="11"/>
      <c r="AF363" s="11"/>
      <c r="AG363" s="11"/>
      <c r="AH363" s="12"/>
      <c r="AI363" s="33"/>
    </row>
    <row r="364" spans="2:35" ht="19.149999999999999" customHeight="1">
      <c r="B364" s="34"/>
      <c r="C364" s="35"/>
      <c r="D364" s="35"/>
      <c r="E364" s="35"/>
      <c r="F364" s="35"/>
      <c r="G364" s="35"/>
      <c r="H364" s="35"/>
      <c r="I364" s="35"/>
      <c r="J364" s="35"/>
      <c r="K364" s="35"/>
      <c r="L364" s="35"/>
      <c r="M364" s="35"/>
      <c r="N364" s="35"/>
      <c r="O364" s="35"/>
      <c r="P364" s="35"/>
      <c r="Q364" s="35"/>
      <c r="R364" s="36"/>
      <c r="S364" s="34"/>
      <c r="T364" s="35"/>
      <c r="U364" s="35"/>
      <c r="V364" s="35"/>
      <c r="W364" s="35"/>
      <c r="X364" s="35"/>
      <c r="Y364" s="35"/>
      <c r="Z364" s="35"/>
      <c r="AA364" s="35"/>
      <c r="AB364" s="35"/>
      <c r="AC364" s="35"/>
      <c r="AD364" s="35"/>
      <c r="AE364" s="35"/>
      <c r="AF364" s="35"/>
      <c r="AG364" s="35"/>
      <c r="AH364" s="35"/>
      <c r="AI364" s="36"/>
    </row>
    <row r="365" spans="2:35" ht="19.149999999999999" customHeight="1">
      <c r="B365" s="29"/>
      <c r="C365" s="30"/>
      <c r="D365" s="30"/>
      <c r="E365" s="30"/>
      <c r="F365" s="30"/>
      <c r="G365" s="30"/>
      <c r="H365" s="30"/>
      <c r="I365" s="30"/>
      <c r="J365" s="30"/>
      <c r="K365" s="30"/>
      <c r="L365" s="30"/>
      <c r="M365" s="30"/>
      <c r="N365" s="30"/>
      <c r="O365" s="30"/>
      <c r="P365" s="30"/>
      <c r="Q365" s="30"/>
      <c r="R365" s="31"/>
      <c r="S365" s="29"/>
      <c r="T365" s="30"/>
      <c r="U365" s="30"/>
      <c r="V365" s="30"/>
      <c r="W365" s="30"/>
      <c r="X365" s="30"/>
      <c r="Y365" s="30"/>
      <c r="Z365" s="30"/>
      <c r="AA365" s="30"/>
      <c r="AB365" s="30"/>
      <c r="AC365" s="30"/>
      <c r="AD365" s="30"/>
      <c r="AE365" s="30"/>
      <c r="AF365" s="30"/>
      <c r="AG365" s="30"/>
      <c r="AH365" s="30"/>
      <c r="AI365" s="31"/>
    </row>
    <row r="366" spans="2:35" ht="19.149999999999999" customHeight="1">
      <c r="B366" s="32"/>
      <c r="C366" s="5"/>
      <c r="D366" s="6"/>
      <c r="E366" s="6"/>
      <c r="F366" s="6"/>
      <c r="G366" s="6"/>
      <c r="H366" s="6"/>
      <c r="I366" s="6"/>
      <c r="J366" s="6"/>
      <c r="K366" s="6"/>
      <c r="L366" s="6"/>
      <c r="M366" s="6"/>
      <c r="N366" s="6"/>
      <c r="O366" s="6"/>
      <c r="P366" s="6"/>
      <c r="Q366" s="7"/>
      <c r="R366" s="33"/>
      <c r="S366" s="32"/>
      <c r="T366" s="5"/>
      <c r="U366" s="6"/>
      <c r="V366" s="6"/>
      <c r="W366" s="6"/>
      <c r="X366" s="6"/>
      <c r="Y366" s="6"/>
      <c r="Z366" s="6"/>
      <c r="AA366" s="6"/>
      <c r="AB366" s="6"/>
      <c r="AC366" s="6"/>
      <c r="AD366" s="6"/>
      <c r="AE366" s="6"/>
      <c r="AF366" s="6"/>
      <c r="AG366" s="6"/>
      <c r="AH366" s="7"/>
      <c r="AI366" s="33"/>
    </row>
    <row r="367" spans="2:35" ht="19.149999999999999" customHeight="1">
      <c r="B367" s="32"/>
      <c r="C367" s="8"/>
      <c r="D367" s="398" t="s">
        <v>88</v>
      </c>
      <c r="E367" s="398"/>
      <c r="F367" s="398"/>
      <c r="G367" s="403">
        <v>47</v>
      </c>
      <c r="H367" s="404"/>
      <c r="I367" s="405"/>
      <c r="J367" s="392" t="s">
        <v>120</v>
      </c>
      <c r="K367" s="393"/>
      <c r="L367" s="394"/>
      <c r="M367" s="395" t="str">
        <f>IF(ISNA(VLOOKUP(G367,リスト!$J$7:$W$54,2,FALSE)),"",VLOOKUP(G367,リスト!$J$7:$W$54,2,FALSE))</f>
        <v/>
      </c>
      <c r="N367" s="396"/>
      <c r="O367" s="396"/>
      <c r="P367" s="397"/>
      <c r="Q367" s="9"/>
      <c r="R367" s="64"/>
      <c r="S367" s="65"/>
      <c r="T367" s="66"/>
      <c r="U367" s="398" t="s">
        <v>88</v>
      </c>
      <c r="V367" s="398"/>
      <c r="W367" s="398"/>
      <c r="X367" s="403">
        <v>48</v>
      </c>
      <c r="Y367" s="404"/>
      <c r="Z367" s="405"/>
      <c r="AA367" s="392" t="s">
        <v>120</v>
      </c>
      <c r="AB367" s="393"/>
      <c r="AC367" s="394"/>
      <c r="AD367" s="395" t="str">
        <f>IF(ISNA(VLOOKUP(X367,リスト!$J$7:$W$54,2,FALSE)),"",VLOOKUP(X367,リスト!$J$7:$W$54,2,FALSE))</f>
        <v/>
      </c>
      <c r="AE367" s="396"/>
      <c r="AF367" s="396"/>
      <c r="AG367" s="397"/>
      <c r="AH367" s="9"/>
      <c r="AI367" s="33"/>
    </row>
    <row r="368" spans="2:35" ht="19.149999999999999" customHeight="1">
      <c r="B368" s="32"/>
      <c r="C368" s="8"/>
      <c r="D368" s="398" t="s">
        <v>48</v>
      </c>
      <c r="E368" s="398"/>
      <c r="F368" s="398"/>
      <c r="G368" s="399">
        <f>IF(ISNA(VLOOKUP(G367,リスト!$J$7:$W$54,7,FALSE)),"",VLOOKUP(G367,リスト!$J$7:$W$54,7,FALSE))</f>
        <v>0</v>
      </c>
      <c r="H368" s="400"/>
      <c r="I368" s="400"/>
      <c r="J368" s="400"/>
      <c r="K368" s="400"/>
      <c r="L368" s="400"/>
      <c r="M368" s="400"/>
      <c r="N368" s="400"/>
      <c r="O368" s="400"/>
      <c r="P368" s="401"/>
      <c r="Q368" s="63"/>
      <c r="R368" s="64"/>
      <c r="S368" s="65"/>
      <c r="T368" s="66"/>
      <c r="U368" s="398" t="s">
        <v>48</v>
      </c>
      <c r="V368" s="398"/>
      <c r="W368" s="398"/>
      <c r="X368" s="399">
        <f>IF(ISNA(VLOOKUP(X367,リスト!$J$7:$W$54,7,FALSE)),"",VLOOKUP(X367,リスト!$J$7:$W$54,7,FALSE))</f>
        <v>0</v>
      </c>
      <c r="Y368" s="400"/>
      <c r="Z368" s="400"/>
      <c r="AA368" s="400"/>
      <c r="AB368" s="400"/>
      <c r="AC368" s="400"/>
      <c r="AD368" s="400"/>
      <c r="AE368" s="400"/>
      <c r="AF368" s="400"/>
      <c r="AG368" s="401"/>
      <c r="AH368" s="63"/>
      <c r="AI368" s="33"/>
    </row>
    <row r="369" spans="2:35" ht="19.149999999999999" customHeight="1">
      <c r="B369" s="32"/>
      <c r="C369" s="8"/>
      <c r="D369" s="398" t="s">
        <v>49</v>
      </c>
      <c r="E369" s="398"/>
      <c r="F369" s="398"/>
      <c r="G369" s="391">
        <f>IF(ISNA(VLOOKUP(G367,リスト!$J$7:$W$54,10,FALSE)),"",VLOOKUP(G367,リスト!$J$7:$W$54,10,FALSE))</f>
        <v>0</v>
      </c>
      <c r="H369" s="391"/>
      <c r="I369" s="391"/>
      <c r="J369" s="391"/>
      <c r="K369" s="391"/>
      <c r="L369" s="390" t="s">
        <v>31</v>
      </c>
      <c r="M369" s="390"/>
      <c r="N369" s="391">
        <f>IF(ISNA(VLOOKUP(G367,リスト!$J$7:$W$54,5,FALSE)),"",VLOOKUP(G367,リスト!$J$7:$W$54,5,FALSE))</f>
        <v>0</v>
      </c>
      <c r="O369" s="391"/>
      <c r="P369" s="391"/>
      <c r="Q369" s="80" t="str">
        <f>IF(N369="","",IF(N369="女",2,""))</f>
        <v/>
      </c>
      <c r="R369" s="64"/>
      <c r="S369" s="65"/>
      <c r="T369" s="66"/>
      <c r="U369" s="398" t="s">
        <v>49</v>
      </c>
      <c r="V369" s="398"/>
      <c r="W369" s="398"/>
      <c r="X369" s="391">
        <f>IF(ISNA(VLOOKUP(X367,リスト!$J$7:$W$54,10,FALSE)),"",VLOOKUP(X367,リスト!$J$7:$W$54,10,FALSE))</f>
        <v>0</v>
      </c>
      <c r="Y369" s="391"/>
      <c r="Z369" s="391"/>
      <c r="AA369" s="391"/>
      <c r="AB369" s="391"/>
      <c r="AC369" s="390" t="s">
        <v>31</v>
      </c>
      <c r="AD369" s="390"/>
      <c r="AE369" s="391">
        <f>IF(ISNA(VLOOKUP(X367,リスト!$J$7:$W$54,5,FALSE)),"",VLOOKUP(X367,リスト!$J$7:$W$54,5,FALSE))</f>
        <v>0</v>
      </c>
      <c r="AF369" s="391"/>
      <c r="AG369" s="391"/>
      <c r="AH369" s="80" t="str">
        <f>IF(AE369="","",IF(AE369="女",2,""))</f>
        <v/>
      </c>
      <c r="AI369" s="33"/>
    </row>
    <row r="370" spans="2:35" ht="19.149999999999999" customHeight="1">
      <c r="B370" s="32"/>
      <c r="C370" s="8"/>
      <c r="D370" s="406" t="s">
        <v>53</v>
      </c>
      <c r="E370" s="406"/>
      <c r="F370" s="406"/>
      <c r="G370" s="402" t="str">
        <f>IF(ISNA(VLOOKUP(G367,リスト!$J$7:$W$54,4,FALSE)),"",VLOOKUP(G367,リスト!$J$7:$W$54,4,FALSE))</f>
        <v xml:space="preserve">  </v>
      </c>
      <c r="H370" s="402"/>
      <c r="I370" s="402"/>
      <c r="J370" s="402"/>
      <c r="K370" s="402"/>
      <c r="L370" s="402"/>
      <c r="M370" s="402"/>
      <c r="N370" s="402"/>
      <c r="O370" s="402"/>
      <c r="P370" s="402"/>
      <c r="Q370" s="63"/>
      <c r="R370" s="64"/>
      <c r="S370" s="65"/>
      <c r="T370" s="66"/>
      <c r="U370" s="406" t="s">
        <v>53</v>
      </c>
      <c r="V370" s="406"/>
      <c r="W370" s="406"/>
      <c r="X370" s="402" t="str">
        <f>IF(ISNA(VLOOKUP(X367,リスト!$J$7:$W$54,4,FALSE)),"",VLOOKUP(X367,リスト!$J$7:$W$54,4,FALSE))</f>
        <v xml:space="preserve">  </v>
      </c>
      <c r="Y370" s="402"/>
      <c r="Z370" s="402"/>
      <c r="AA370" s="402"/>
      <c r="AB370" s="402"/>
      <c r="AC370" s="402"/>
      <c r="AD370" s="402"/>
      <c r="AE370" s="402"/>
      <c r="AF370" s="402"/>
      <c r="AG370" s="402"/>
      <c r="AH370" s="63"/>
      <c r="AI370" s="33"/>
    </row>
    <row r="371" spans="2:35" ht="19.149999999999999" customHeight="1">
      <c r="B371" s="32"/>
      <c r="C371" s="8"/>
      <c r="D371" s="410" t="s">
        <v>51</v>
      </c>
      <c r="E371" s="410"/>
      <c r="F371" s="410"/>
      <c r="G371" s="408" t="str">
        <f>IF(ISNA(VLOOKUP(G367,リスト!$J$7:$W$54,3,FALSE)),"",VLOOKUP(G367,リスト!$J$7:$W$54,3,FALSE))</f>
        <v>0  0</v>
      </c>
      <c r="H371" s="408"/>
      <c r="I371" s="408"/>
      <c r="J371" s="408"/>
      <c r="K371" s="408"/>
      <c r="L371" s="408"/>
      <c r="M371" s="408"/>
      <c r="N371" s="408"/>
      <c r="O371" s="408"/>
      <c r="P371" s="408"/>
      <c r="Q371" s="63"/>
      <c r="R371" s="64"/>
      <c r="S371" s="65"/>
      <c r="T371" s="66"/>
      <c r="U371" s="410" t="s">
        <v>51</v>
      </c>
      <c r="V371" s="410"/>
      <c r="W371" s="410"/>
      <c r="X371" s="408" t="str">
        <f>IF(ISNA(VLOOKUP(X367,リスト!$J$7:$W$54,3,FALSE)),"",VLOOKUP(X367,リスト!$J$7:$W$54,3,FALSE))</f>
        <v>0  0</v>
      </c>
      <c r="Y371" s="408"/>
      <c r="Z371" s="408"/>
      <c r="AA371" s="408"/>
      <c r="AB371" s="408"/>
      <c r="AC371" s="408"/>
      <c r="AD371" s="408"/>
      <c r="AE371" s="408"/>
      <c r="AF371" s="408"/>
      <c r="AG371" s="408"/>
      <c r="AH371" s="63"/>
      <c r="AI371" s="33"/>
    </row>
    <row r="372" spans="2:35" ht="19.149999999999999" customHeight="1">
      <c r="B372" s="32"/>
      <c r="C372" s="8"/>
      <c r="D372" s="398" t="s">
        <v>52</v>
      </c>
      <c r="E372" s="398"/>
      <c r="F372" s="398"/>
      <c r="G372" s="409"/>
      <c r="H372" s="409"/>
      <c r="I372" s="409"/>
      <c r="J372" s="409"/>
      <c r="K372" s="409"/>
      <c r="L372" s="409"/>
      <c r="M372" s="409"/>
      <c r="N372" s="409"/>
      <c r="O372" s="409"/>
      <c r="P372" s="409"/>
      <c r="Q372" s="63"/>
      <c r="R372" s="64"/>
      <c r="S372" s="65"/>
      <c r="T372" s="66"/>
      <c r="U372" s="398" t="s">
        <v>52</v>
      </c>
      <c r="V372" s="398"/>
      <c r="W372" s="398"/>
      <c r="X372" s="409"/>
      <c r="Y372" s="409"/>
      <c r="Z372" s="409"/>
      <c r="AA372" s="409"/>
      <c r="AB372" s="409"/>
      <c r="AC372" s="409"/>
      <c r="AD372" s="409"/>
      <c r="AE372" s="409"/>
      <c r="AF372" s="409"/>
      <c r="AG372" s="409"/>
      <c r="AH372" s="63"/>
      <c r="AI372" s="33"/>
    </row>
    <row r="373" spans="2:35" ht="19.149999999999999" customHeight="1">
      <c r="B373" s="32"/>
      <c r="C373" s="8"/>
      <c r="D373" s="398" t="s">
        <v>94</v>
      </c>
      <c r="E373" s="398"/>
      <c r="F373" s="398"/>
      <c r="G373" s="407" t="str">
        <f>IF(ISNA(VLOOKUP(G367,リスト!$J$7:$W$54,12,FALSE)),"",VLOOKUP(G367,リスト!$J$7:$W$54,12,FALSE))</f>
        <v/>
      </c>
      <c r="H373" s="407"/>
      <c r="I373" s="407"/>
      <c r="J373" s="407"/>
      <c r="K373" s="407"/>
      <c r="L373" s="407"/>
      <c r="M373" s="407"/>
      <c r="N373" s="407"/>
      <c r="O373" s="407"/>
      <c r="P373" s="407"/>
      <c r="Q373" s="63"/>
      <c r="R373" s="64"/>
      <c r="S373" s="65"/>
      <c r="T373" s="66"/>
      <c r="U373" s="398" t="s">
        <v>94</v>
      </c>
      <c r="V373" s="398"/>
      <c r="W373" s="398"/>
      <c r="X373" s="407" t="str">
        <f>IF(ISNA(VLOOKUP(X367,リスト!$J$7:$W$54,12,FALSE)),"",VLOOKUP(X367,リスト!$J$7:$W$54,12,FALSE))</f>
        <v/>
      </c>
      <c r="Y373" s="407"/>
      <c r="Z373" s="407"/>
      <c r="AA373" s="407"/>
      <c r="AB373" s="407"/>
      <c r="AC373" s="407"/>
      <c r="AD373" s="407"/>
      <c r="AE373" s="407"/>
      <c r="AF373" s="407"/>
      <c r="AG373" s="407"/>
      <c r="AH373" s="63"/>
      <c r="AI373" s="33"/>
    </row>
    <row r="374" spans="2:35" ht="19.149999999999999" customHeight="1">
      <c r="B374" s="32"/>
      <c r="C374" s="8"/>
      <c r="D374" s="398" t="s">
        <v>50</v>
      </c>
      <c r="E374" s="398"/>
      <c r="F374" s="398"/>
      <c r="G374" s="407" t="str">
        <f>IF(ISNA(VLOOKUP(G367,リスト!$J$7:$W$54,13,FALSE)),"",VLOOKUP(G367,リスト!$J$7:$W$54,13,FALSE))</f>
        <v/>
      </c>
      <c r="H374" s="407"/>
      <c r="I374" s="407"/>
      <c r="J374" s="407"/>
      <c r="K374" s="407"/>
      <c r="L374" s="407"/>
      <c r="M374" s="407"/>
      <c r="N374" s="407"/>
      <c r="O374" s="407"/>
      <c r="P374" s="407"/>
      <c r="Q374" s="63"/>
      <c r="R374" s="64"/>
      <c r="S374" s="65"/>
      <c r="T374" s="66"/>
      <c r="U374" s="398" t="s">
        <v>50</v>
      </c>
      <c r="V374" s="398"/>
      <c r="W374" s="398"/>
      <c r="X374" s="407" t="str">
        <f>IF(ISNA(VLOOKUP(X367,リスト!$J$7:$W$54,13,FALSE)),"",VLOOKUP(X367,リスト!$J$7:$W$54,13,FALSE))</f>
        <v/>
      </c>
      <c r="Y374" s="407"/>
      <c r="Z374" s="407"/>
      <c r="AA374" s="407"/>
      <c r="AB374" s="407"/>
      <c r="AC374" s="407"/>
      <c r="AD374" s="407"/>
      <c r="AE374" s="407"/>
      <c r="AF374" s="407"/>
      <c r="AG374" s="407"/>
      <c r="AH374" s="63"/>
      <c r="AI374" s="33"/>
    </row>
    <row r="375" spans="2:35" ht="19.149999999999999" customHeight="1">
      <c r="B375" s="32"/>
      <c r="C375" s="10"/>
      <c r="D375" s="13" t="s">
        <v>54</v>
      </c>
      <c r="E375" s="11"/>
      <c r="F375" s="11"/>
      <c r="G375" s="11"/>
      <c r="H375" s="11"/>
      <c r="I375" s="11"/>
      <c r="J375" s="11"/>
      <c r="K375" s="11"/>
      <c r="L375" s="11"/>
      <c r="M375" s="11"/>
      <c r="N375" s="11"/>
      <c r="O375" s="11"/>
      <c r="P375" s="11"/>
      <c r="Q375" s="12"/>
      <c r="R375" s="33"/>
      <c r="S375" s="32"/>
      <c r="T375" s="10"/>
      <c r="U375" s="13" t="s">
        <v>54</v>
      </c>
      <c r="V375" s="11"/>
      <c r="W375" s="11"/>
      <c r="X375" s="11"/>
      <c r="Y375" s="11"/>
      <c r="Z375" s="11"/>
      <c r="AA375" s="11"/>
      <c r="AB375" s="11"/>
      <c r="AC375" s="11"/>
      <c r="AD375" s="11"/>
      <c r="AE375" s="11"/>
      <c r="AF375" s="11"/>
      <c r="AG375" s="11"/>
      <c r="AH375" s="12"/>
      <c r="AI375" s="33"/>
    </row>
    <row r="376" spans="2:35" ht="19.149999999999999" customHeight="1">
      <c r="B376" s="34"/>
      <c r="C376" s="35"/>
      <c r="D376" s="35"/>
      <c r="E376" s="35"/>
      <c r="F376" s="35"/>
      <c r="G376" s="35"/>
      <c r="H376" s="35"/>
      <c r="I376" s="35"/>
      <c r="J376" s="35"/>
      <c r="K376" s="35"/>
      <c r="L376" s="35"/>
      <c r="M376" s="35"/>
      <c r="N376" s="35"/>
      <c r="O376" s="35"/>
      <c r="P376" s="35"/>
      <c r="Q376" s="35"/>
      <c r="R376" s="36"/>
      <c r="S376" s="34"/>
      <c r="T376" s="35"/>
      <c r="U376" s="35"/>
      <c r="V376" s="35"/>
      <c r="W376" s="35"/>
      <c r="X376" s="35"/>
      <c r="Y376" s="35"/>
      <c r="Z376" s="35"/>
      <c r="AA376" s="35"/>
      <c r="AB376" s="35"/>
      <c r="AC376" s="35"/>
      <c r="AD376" s="35"/>
      <c r="AE376" s="35"/>
      <c r="AF376" s="35"/>
      <c r="AG376" s="35"/>
      <c r="AH376" s="35"/>
      <c r="AI376" s="36"/>
    </row>
  </sheetData>
  <sheetProtection algorithmName="SHA-512" hashValue="Rvq5qOCDNehvUk/HS87g1fkFrCEUQbx2cIv8jIBFN6XfBVw8ZjQv62wrblCvEnjIz5uWeXCYJ59V7M27FqWImw==" saltValue="uDU2Mu+FQzFkDbA5pQwCMQ==" spinCount="100000" sheet="1" objects="1" scenarios="1"/>
  <mergeCells count="976">
    <mergeCell ref="U33:W33"/>
    <mergeCell ref="X33:AG33"/>
    <mergeCell ref="AC28:AD28"/>
    <mergeCell ref="AE28:AG28"/>
    <mergeCell ref="U29:W29"/>
    <mergeCell ref="X29:AG29"/>
    <mergeCell ref="U30:W30"/>
    <mergeCell ref="X30:AG30"/>
    <mergeCell ref="U31:W31"/>
    <mergeCell ref="X31:AG31"/>
    <mergeCell ref="U32:W32"/>
    <mergeCell ref="X32:AG32"/>
    <mergeCell ref="N181:P181"/>
    <mergeCell ref="X181:AB181"/>
    <mergeCell ref="AC181:AD181"/>
    <mergeCell ref="AE181:AG181"/>
    <mergeCell ref="G228:K228"/>
    <mergeCell ref="L228:M228"/>
    <mergeCell ref="N228:P228"/>
    <mergeCell ref="X228:AB228"/>
    <mergeCell ref="AC228:AD228"/>
    <mergeCell ref="AE228:AG228"/>
    <mergeCell ref="U124:W124"/>
    <mergeCell ref="X124:AG124"/>
    <mergeCell ref="N157:P157"/>
    <mergeCell ref="X157:AB157"/>
    <mergeCell ref="AC157:AD157"/>
    <mergeCell ref="AE157:AG157"/>
    <mergeCell ref="G167:I167"/>
    <mergeCell ref="J167:L167"/>
    <mergeCell ref="M167:P167"/>
    <mergeCell ref="X167:Z167"/>
    <mergeCell ref="AA167:AC167"/>
    <mergeCell ref="AD167:AG167"/>
    <mergeCell ref="U158:W158"/>
    <mergeCell ref="X158:AG158"/>
    <mergeCell ref="X132:Z132"/>
    <mergeCell ref="AA132:AC132"/>
    <mergeCell ref="AD132:AG132"/>
    <mergeCell ref="G133:P133"/>
    <mergeCell ref="X133:AG133"/>
    <mergeCell ref="G134:K134"/>
    <mergeCell ref="L134:M134"/>
    <mergeCell ref="N134:P134"/>
    <mergeCell ref="X134:AB134"/>
    <mergeCell ref="AC134:AD134"/>
    <mergeCell ref="AE134:AG134"/>
    <mergeCell ref="X86:AG86"/>
    <mergeCell ref="G87:K87"/>
    <mergeCell ref="L87:M87"/>
    <mergeCell ref="N87:P87"/>
    <mergeCell ref="X87:AB87"/>
    <mergeCell ref="AC87:AD87"/>
    <mergeCell ref="AE87:AG87"/>
    <mergeCell ref="G108:I108"/>
    <mergeCell ref="J108:L108"/>
    <mergeCell ref="M108:P108"/>
    <mergeCell ref="X108:Z108"/>
    <mergeCell ref="AA108:AC108"/>
    <mergeCell ref="AD108:AG108"/>
    <mergeCell ref="U92:W92"/>
    <mergeCell ref="X92:AG92"/>
    <mergeCell ref="U87:W87"/>
    <mergeCell ref="X111:AG111"/>
    <mergeCell ref="U108:W108"/>
    <mergeCell ref="U109:W109"/>
    <mergeCell ref="X109:AG109"/>
    <mergeCell ref="X110:AB110"/>
    <mergeCell ref="AC110:AD110"/>
    <mergeCell ref="AE110:AG110"/>
    <mergeCell ref="G63:K63"/>
    <mergeCell ref="L63:M63"/>
    <mergeCell ref="N63:P63"/>
    <mergeCell ref="X63:AB63"/>
    <mergeCell ref="AC63:AD63"/>
    <mergeCell ref="AE63:AG63"/>
    <mergeCell ref="G73:I73"/>
    <mergeCell ref="J73:L73"/>
    <mergeCell ref="M73:P73"/>
    <mergeCell ref="X73:Z73"/>
    <mergeCell ref="AA73:AC73"/>
    <mergeCell ref="AD73:AG73"/>
    <mergeCell ref="AA61:AC61"/>
    <mergeCell ref="AD61:AG61"/>
    <mergeCell ref="G62:P62"/>
    <mergeCell ref="X62:AG62"/>
    <mergeCell ref="U42:W42"/>
    <mergeCell ref="X42:AG42"/>
    <mergeCell ref="G38:I38"/>
    <mergeCell ref="J38:L38"/>
    <mergeCell ref="M38:P38"/>
    <mergeCell ref="X38:Z38"/>
    <mergeCell ref="U45:W45"/>
    <mergeCell ref="X45:AG45"/>
    <mergeCell ref="U43:W43"/>
    <mergeCell ref="X43:AG43"/>
    <mergeCell ref="AA38:AC38"/>
    <mergeCell ref="AD38:AG38"/>
    <mergeCell ref="G39:P39"/>
    <mergeCell ref="X39:AG39"/>
    <mergeCell ref="G40:K40"/>
    <mergeCell ref="L40:M40"/>
    <mergeCell ref="N40:P40"/>
    <mergeCell ref="X40:AB40"/>
    <mergeCell ref="AC40:AD40"/>
    <mergeCell ref="AE40:AG40"/>
    <mergeCell ref="U38:W38"/>
    <mergeCell ref="D38:F38"/>
    <mergeCell ref="D29:F29"/>
    <mergeCell ref="G29:P29"/>
    <mergeCell ref="D28:F28"/>
    <mergeCell ref="D27:F27"/>
    <mergeCell ref="D14:F14"/>
    <mergeCell ref="D17:F17"/>
    <mergeCell ref="G17:P17"/>
    <mergeCell ref="G15:P15"/>
    <mergeCell ref="G16:K16"/>
    <mergeCell ref="L16:M16"/>
    <mergeCell ref="N16:P16"/>
    <mergeCell ref="D15:F15"/>
    <mergeCell ref="D16:F16"/>
    <mergeCell ref="D20:F20"/>
    <mergeCell ref="D21:F21"/>
    <mergeCell ref="G20:P20"/>
    <mergeCell ref="G21:P21"/>
    <mergeCell ref="U14:W14"/>
    <mergeCell ref="U15:W15"/>
    <mergeCell ref="G14:I14"/>
    <mergeCell ref="J14:L14"/>
    <mergeCell ref="M14:P14"/>
    <mergeCell ref="D33:F33"/>
    <mergeCell ref="G33:P33"/>
    <mergeCell ref="D32:F32"/>
    <mergeCell ref="G32:P32"/>
    <mergeCell ref="U20:W20"/>
    <mergeCell ref="X20:AG20"/>
    <mergeCell ref="G18:P18"/>
    <mergeCell ref="G19:P19"/>
    <mergeCell ref="U16:W16"/>
    <mergeCell ref="U18:W18"/>
    <mergeCell ref="X18:AG18"/>
    <mergeCell ref="U17:W17"/>
    <mergeCell ref="X17:AG17"/>
    <mergeCell ref="D26:F26"/>
    <mergeCell ref="X16:AB16"/>
    <mergeCell ref="AC16:AD16"/>
    <mergeCell ref="AE16:AG16"/>
    <mergeCell ref="G26:I26"/>
    <mergeCell ref="J26:L26"/>
    <mergeCell ref="M26:P26"/>
    <mergeCell ref="G27:P27"/>
    <mergeCell ref="G28:K28"/>
    <mergeCell ref="L28:M28"/>
    <mergeCell ref="N28:P28"/>
    <mergeCell ref="X14:Z14"/>
    <mergeCell ref="AA14:AC14"/>
    <mergeCell ref="AD14:AG14"/>
    <mergeCell ref="G10:AD10"/>
    <mergeCell ref="B8:E10"/>
    <mergeCell ref="D31:F31"/>
    <mergeCell ref="G31:P31"/>
    <mergeCell ref="D30:F30"/>
    <mergeCell ref="G30:P30"/>
    <mergeCell ref="X15:AG15"/>
    <mergeCell ref="U19:W19"/>
    <mergeCell ref="X19:AG19"/>
    <mergeCell ref="D18:F18"/>
    <mergeCell ref="D19:F19"/>
    <mergeCell ref="U21:W21"/>
    <mergeCell ref="X21:AG21"/>
    <mergeCell ref="U26:W26"/>
    <mergeCell ref="X26:Z26"/>
    <mergeCell ref="AA26:AC26"/>
    <mergeCell ref="AD26:AG26"/>
    <mergeCell ref="U27:W27"/>
    <mergeCell ref="X27:AG27"/>
    <mergeCell ref="U28:W28"/>
    <mergeCell ref="X28:AB28"/>
    <mergeCell ref="D45:F45"/>
    <mergeCell ref="G45:P45"/>
    <mergeCell ref="U39:W39"/>
    <mergeCell ref="U41:W41"/>
    <mergeCell ref="X41:AG41"/>
    <mergeCell ref="U40:W40"/>
    <mergeCell ref="U44:W44"/>
    <mergeCell ref="X44:AG44"/>
    <mergeCell ref="B55:E57"/>
    <mergeCell ref="G57:AD57"/>
    <mergeCell ref="D40:F40"/>
    <mergeCell ref="D42:F42"/>
    <mergeCell ref="G42:P42"/>
    <mergeCell ref="D44:F44"/>
    <mergeCell ref="G44:P44"/>
    <mergeCell ref="D43:F43"/>
    <mergeCell ref="G43:P43"/>
    <mergeCell ref="D41:F41"/>
    <mergeCell ref="G41:P41"/>
    <mergeCell ref="D39:F39"/>
    <mergeCell ref="D61:F61"/>
    <mergeCell ref="D62:F62"/>
    <mergeCell ref="D64:F64"/>
    <mergeCell ref="G64:P64"/>
    <mergeCell ref="D63:F63"/>
    <mergeCell ref="U62:W62"/>
    <mergeCell ref="U63:W63"/>
    <mergeCell ref="U67:W67"/>
    <mergeCell ref="X67:AG67"/>
    <mergeCell ref="U66:W66"/>
    <mergeCell ref="X66:AG66"/>
    <mergeCell ref="D65:F65"/>
    <mergeCell ref="G65:P65"/>
    <mergeCell ref="U65:W65"/>
    <mergeCell ref="X65:AG65"/>
    <mergeCell ref="D67:F67"/>
    <mergeCell ref="G67:P67"/>
    <mergeCell ref="U64:W64"/>
    <mergeCell ref="X64:AG64"/>
    <mergeCell ref="U61:W61"/>
    <mergeCell ref="G61:I61"/>
    <mergeCell ref="J61:L61"/>
    <mergeCell ref="M61:P61"/>
    <mergeCell ref="X61:Z61"/>
    <mergeCell ref="U80:W80"/>
    <mergeCell ref="X80:AG80"/>
    <mergeCell ref="U79:W79"/>
    <mergeCell ref="X79:AG79"/>
    <mergeCell ref="U78:W78"/>
    <mergeCell ref="X78:AG78"/>
    <mergeCell ref="D66:F66"/>
    <mergeCell ref="G66:P66"/>
    <mergeCell ref="G74:P74"/>
    <mergeCell ref="X74:AG74"/>
    <mergeCell ref="G75:K75"/>
    <mergeCell ref="L75:M75"/>
    <mergeCell ref="N75:P75"/>
    <mergeCell ref="X75:AB75"/>
    <mergeCell ref="AC75:AD75"/>
    <mergeCell ref="AE75:AG75"/>
    <mergeCell ref="D77:F77"/>
    <mergeCell ref="G77:P77"/>
    <mergeCell ref="D80:F80"/>
    <mergeCell ref="G80:P80"/>
    <mergeCell ref="D79:F79"/>
    <mergeCell ref="G79:P79"/>
    <mergeCell ref="D78:F78"/>
    <mergeCell ref="G78:P78"/>
    <mergeCell ref="U74:W74"/>
    <mergeCell ref="U76:W76"/>
    <mergeCell ref="U75:W75"/>
    <mergeCell ref="U77:W77"/>
    <mergeCell ref="D73:F73"/>
    <mergeCell ref="U68:W68"/>
    <mergeCell ref="X68:AG68"/>
    <mergeCell ref="U73:W73"/>
    <mergeCell ref="D68:F68"/>
    <mergeCell ref="G68:P68"/>
    <mergeCell ref="D74:F74"/>
    <mergeCell ref="D76:F76"/>
    <mergeCell ref="G76:P76"/>
    <mergeCell ref="D75:F75"/>
    <mergeCell ref="X76:AG76"/>
    <mergeCell ref="X77:AG77"/>
    <mergeCell ref="D85:F85"/>
    <mergeCell ref="D86:F86"/>
    <mergeCell ref="U85:W85"/>
    <mergeCell ref="U90:W90"/>
    <mergeCell ref="X90:AG90"/>
    <mergeCell ref="U89:W89"/>
    <mergeCell ref="X89:AG89"/>
    <mergeCell ref="U86:W86"/>
    <mergeCell ref="U88:W88"/>
    <mergeCell ref="X88:AG88"/>
    <mergeCell ref="D90:F90"/>
    <mergeCell ref="G90:P90"/>
    <mergeCell ref="D87:F87"/>
    <mergeCell ref="D89:F89"/>
    <mergeCell ref="G89:P89"/>
    <mergeCell ref="D88:F88"/>
    <mergeCell ref="G88:P88"/>
    <mergeCell ref="G85:I85"/>
    <mergeCell ref="J85:L85"/>
    <mergeCell ref="M85:P85"/>
    <mergeCell ref="X85:Z85"/>
    <mergeCell ref="AA85:AC85"/>
    <mergeCell ref="AD85:AG85"/>
    <mergeCell ref="G86:P86"/>
    <mergeCell ref="D114:F114"/>
    <mergeCell ref="G114:P114"/>
    <mergeCell ref="D113:F113"/>
    <mergeCell ref="G113:P113"/>
    <mergeCell ref="D91:F91"/>
    <mergeCell ref="G91:P91"/>
    <mergeCell ref="D109:F109"/>
    <mergeCell ref="D112:F112"/>
    <mergeCell ref="G112:P112"/>
    <mergeCell ref="G109:P109"/>
    <mergeCell ref="G110:K110"/>
    <mergeCell ref="L110:M110"/>
    <mergeCell ref="N110:P110"/>
    <mergeCell ref="B102:E104"/>
    <mergeCell ref="G104:AD104"/>
    <mergeCell ref="U91:W91"/>
    <mergeCell ref="X91:AG91"/>
    <mergeCell ref="D111:F111"/>
    <mergeCell ref="G111:P111"/>
    <mergeCell ref="D110:F110"/>
    <mergeCell ref="D108:F108"/>
    <mergeCell ref="D92:F92"/>
    <mergeCell ref="G92:P92"/>
    <mergeCell ref="U111:W111"/>
    <mergeCell ref="U110:W110"/>
    <mergeCell ref="G120:I120"/>
    <mergeCell ref="J120:L120"/>
    <mergeCell ref="M120:P120"/>
    <mergeCell ref="X120:Z120"/>
    <mergeCell ref="AA120:AC120"/>
    <mergeCell ref="AD120:AG120"/>
    <mergeCell ref="U127:W127"/>
    <mergeCell ref="X127:AG127"/>
    <mergeCell ref="U126:W126"/>
    <mergeCell ref="X126:AG126"/>
    <mergeCell ref="U125:W125"/>
    <mergeCell ref="X125:AG125"/>
    <mergeCell ref="U112:W112"/>
    <mergeCell ref="X112:AG112"/>
    <mergeCell ref="U114:W114"/>
    <mergeCell ref="X114:AG114"/>
    <mergeCell ref="U113:W113"/>
    <mergeCell ref="X113:AG113"/>
    <mergeCell ref="G121:P121"/>
    <mergeCell ref="X121:AG121"/>
    <mergeCell ref="G122:K122"/>
    <mergeCell ref="L122:M122"/>
    <mergeCell ref="N122:P122"/>
    <mergeCell ref="U121:W121"/>
    <mergeCell ref="U123:W123"/>
    <mergeCell ref="X123:AG123"/>
    <mergeCell ref="U122:W122"/>
    <mergeCell ref="D120:F120"/>
    <mergeCell ref="U115:W115"/>
    <mergeCell ref="X115:AG115"/>
    <mergeCell ref="U120:W120"/>
    <mergeCell ref="D115:F115"/>
    <mergeCell ref="G115:P115"/>
    <mergeCell ref="X122:AB122"/>
    <mergeCell ref="AC122:AD122"/>
    <mergeCell ref="AE122:AG122"/>
    <mergeCell ref="G137:P137"/>
    <mergeCell ref="D132:F132"/>
    <mergeCell ref="D121:F121"/>
    <mergeCell ref="D123:F123"/>
    <mergeCell ref="G123:P123"/>
    <mergeCell ref="D122:F122"/>
    <mergeCell ref="D124:F124"/>
    <mergeCell ref="G124:P124"/>
    <mergeCell ref="D127:F127"/>
    <mergeCell ref="G127:P127"/>
    <mergeCell ref="D126:F126"/>
    <mergeCell ref="G126:P126"/>
    <mergeCell ref="D125:F125"/>
    <mergeCell ref="G125:P125"/>
    <mergeCell ref="G132:I132"/>
    <mergeCell ref="J132:L132"/>
    <mergeCell ref="M132:P132"/>
    <mergeCell ref="U161:W161"/>
    <mergeCell ref="X161:AG161"/>
    <mergeCell ref="U160:W160"/>
    <mergeCell ref="X160:AG160"/>
    <mergeCell ref="D133:F133"/>
    <mergeCell ref="U132:W132"/>
    <mergeCell ref="U137:W137"/>
    <mergeCell ref="X137:AG137"/>
    <mergeCell ref="U136:W136"/>
    <mergeCell ref="X136:AG136"/>
    <mergeCell ref="U133:W133"/>
    <mergeCell ref="D134:F134"/>
    <mergeCell ref="D136:F136"/>
    <mergeCell ref="G136:P136"/>
    <mergeCell ref="D135:F135"/>
    <mergeCell ref="G135:P135"/>
    <mergeCell ref="U134:W134"/>
    <mergeCell ref="D138:F138"/>
    <mergeCell ref="G138:P138"/>
    <mergeCell ref="U138:W138"/>
    <mergeCell ref="X138:AG138"/>
    <mergeCell ref="U135:W135"/>
    <mergeCell ref="X135:AG135"/>
    <mergeCell ref="D137:F137"/>
    <mergeCell ref="D139:F139"/>
    <mergeCell ref="G139:P139"/>
    <mergeCell ref="U139:W139"/>
    <mergeCell ref="X139:AG139"/>
    <mergeCell ref="D155:F155"/>
    <mergeCell ref="B149:E151"/>
    <mergeCell ref="G151:AD151"/>
    <mergeCell ref="U155:W155"/>
    <mergeCell ref="G155:I155"/>
    <mergeCell ref="J155:L155"/>
    <mergeCell ref="M155:P155"/>
    <mergeCell ref="X155:Z155"/>
    <mergeCell ref="AA155:AC155"/>
    <mergeCell ref="AD155:AG155"/>
    <mergeCell ref="U168:W168"/>
    <mergeCell ref="U170:W170"/>
    <mergeCell ref="X170:AG170"/>
    <mergeCell ref="U171:W171"/>
    <mergeCell ref="X171:AG171"/>
    <mergeCell ref="U174:W174"/>
    <mergeCell ref="X174:AG174"/>
    <mergeCell ref="U173:W173"/>
    <mergeCell ref="X173:AG173"/>
    <mergeCell ref="X168:AG168"/>
    <mergeCell ref="X169:AB169"/>
    <mergeCell ref="AC169:AD169"/>
    <mergeCell ref="AE169:AG169"/>
    <mergeCell ref="U172:W172"/>
    <mergeCell ref="X172:AG172"/>
    <mergeCell ref="U169:W169"/>
    <mergeCell ref="D168:F168"/>
    <mergeCell ref="D170:F170"/>
    <mergeCell ref="G170:P170"/>
    <mergeCell ref="D171:F171"/>
    <mergeCell ref="G171:P171"/>
    <mergeCell ref="D174:F174"/>
    <mergeCell ref="G174:P174"/>
    <mergeCell ref="D173:F173"/>
    <mergeCell ref="G173:P173"/>
    <mergeCell ref="D172:F172"/>
    <mergeCell ref="G172:P172"/>
    <mergeCell ref="G168:P168"/>
    <mergeCell ref="G169:K169"/>
    <mergeCell ref="L169:M169"/>
    <mergeCell ref="N169:P169"/>
    <mergeCell ref="D169:F169"/>
    <mergeCell ref="G156:P156"/>
    <mergeCell ref="X156:AG156"/>
    <mergeCell ref="G157:K157"/>
    <mergeCell ref="L157:M157"/>
    <mergeCell ref="D167:F167"/>
    <mergeCell ref="U162:W162"/>
    <mergeCell ref="X162:AG162"/>
    <mergeCell ref="U167:W167"/>
    <mergeCell ref="D162:F162"/>
    <mergeCell ref="G162:P162"/>
    <mergeCell ref="D161:F161"/>
    <mergeCell ref="G161:P161"/>
    <mergeCell ref="D160:F160"/>
    <mergeCell ref="G160:P160"/>
    <mergeCell ref="D156:F156"/>
    <mergeCell ref="D158:F158"/>
    <mergeCell ref="G158:P158"/>
    <mergeCell ref="U157:W157"/>
    <mergeCell ref="D159:F159"/>
    <mergeCell ref="G159:P159"/>
    <mergeCell ref="U159:W159"/>
    <mergeCell ref="X159:AG159"/>
    <mergeCell ref="D157:F157"/>
    <mergeCell ref="U156:W156"/>
    <mergeCell ref="D179:F179"/>
    <mergeCell ref="D180:F180"/>
    <mergeCell ref="U179:W179"/>
    <mergeCell ref="U184:W184"/>
    <mergeCell ref="X184:AG184"/>
    <mergeCell ref="U183:W183"/>
    <mergeCell ref="X183:AG183"/>
    <mergeCell ref="U180:W180"/>
    <mergeCell ref="D183:F183"/>
    <mergeCell ref="G183:P183"/>
    <mergeCell ref="D182:F182"/>
    <mergeCell ref="G182:P182"/>
    <mergeCell ref="G179:I179"/>
    <mergeCell ref="J179:L179"/>
    <mergeCell ref="M179:P179"/>
    <mergeCell ref="X179:Z179"/>
    <mergeCell ref="AA179:AC179"/>
    <mergeCell ref="AD179:AG179"/>
    <mergeCell ref="G180:P180"/>
    <mergeCell ref="X180:AG180"/>
    <mergeCell ref="G181:K181"/>
    <mergeCell ref="L181:M181"/>
    <mergeCell ref="D181:F181"/>
    <mergeCell ref="U181:W181"/>
    <mergeCell ref="D185:F185"/>
    <mergeCell ref="G185:P185"/>
    <mergeCell ref="U185:W185"/>
    <mergeCell ref="X185:AG185"/>
    <mergeCell ref="U182:W182"/>
    <mergeCell ref="X182:AG182"/>
    <mergeCell ref="D184:F184"/>
    <mergeCell ref="G184:P184"/>
    <mergeCell ref="D186:F186"/>
    <mergeCell ref="G186:P186"/>
    <mergeCell ref="U186:W186"/>
    <mergeCell ref="X186:AG186"/>
    <mergeCell ref="D214:F214"/>
    <mergeCell ref="U209:W209"/>
    <mergeCell ref="X209:AG209"/>
    <mergeCell ref="U214:W214"/>
    <mergeCell ref="D209:F209"/>
    <mergeCell ref="G209:P209"/>
    <mergeCell ref="D215:F215"/>
    <mergeCell ref="D217:F217"/>
    <mergeCell ref="G217:P217"/>
    <mergeCell ref="D216:F216"/>
    <mergeCell ref="G214:I214"/>
    <mergeCell ref="J214:L214"/>
    <mergeCell ref="M214:P214"/>
    <mergeCell ref="X214:Z214"/>
    <mergeCell ref="AA214:AC214"/>
    <mergeCell ref="AD214:AG214"/>
    <mergeCell ref="G215:P215"/>
    <mergeCell ref="X215:AG215"/>
    <mergeCell ref="G216:K216"/>
    <mergeCell ref="L216:M216"/>
    <mergeCell ref="N216:P216"/>
    <mergeCell ref="X216:AB216"/>
    <mergeCell ref="AC216:AD216"/>
    <mergeCell ref="AE216:AG216"/>
    <mergeCell ref="D221:F221"/>
    <mergeCell ref="G221:P221"/>
    <mergeCell ref="D220:F220"/>
    <mergeCell ref="G220:P220"/>
    <mergeCell ref="D219:F219"/>
    <mergeCell ref="G219:P219"/>
    <mergeCell ref="U215:W215"/>
    <mergeCell ref="U217:W217"/>
    <mergeCell ref="X217:AG217"/>
    <mergeCell ref="U216:W216"/>
    <mergeCell ref="U218:W218"/>
    <mergeCell ref="X218:AG218"/>
    <mergeCell ref="U221:W221"/>
    <mergeCell ref="X221:AG221"/>
    <mergeCell ref="U220:W220"/>
    <mergeCell ref="X220:AG220"/>
    <mergeCell ref="U219:W219"/>
    <mergeCell ref="X219:AG219"/>
    <mergeCell ref="D218:F218"/>
    <mergeCell ref="G218:P218"/>
    <mergeCell ref="D226:F226"/>
    <mergeCell ref="D227:F227"/>
    <mergeCell ref="U226:W226"/>
    <mergeCell ref="U231:W231"/>
    <mergeCell ref="X231:AG231"/>
    <mergeCell ref="U230:W230"/>
    <mergeCell ref="X230:AG230"/>
    <mergeCell ref="U227:W227"/>
    <mergeCell ref="D228:F228"/>
    <mergeCell ref="D230:F230"/>
    <mergeCell ref="G230:P230"/>
    <mergeCell ref="D229:F229"/>
    <mergeCell ref="G229:P229"/>
    <mergeCell ref="U228:W228"/>
    <mergeCell ref="G226:I226"/>
    <mergeCell ref="J226:L226"/>
    <mergeCell ref="M226:P226"/>
    <mergeCell ref="X226:Z226"/>
    <mergeCell ref="AA226:AC226"/>
    <mergeCell ref="AD226:AG226"/>
    <mergeCell ref="G227:P227"/>
    <mergeCell ref="X227:AG227"/>
    <mergeCell ref="D254:F254"/>
    <mergeCell ref="G254:P254"/>
    <mergeCell ref="U254:W254"/>
    <mergeCell ref="X254:AG254"/>
    <mergeCell ref="D252:F252"/>
    <mergeCell ref="U251:W251"/>
    <mergeCell ref="U256:W256"/>
    <mergeCell ref="X256:AG256"/>
    <mergeCell ref="G252:P252"/>
    <mergeCell ref="X252:AG252"/>
    <mergeCell ref="U255:W255"/>
    <mergeCell ref="X255:AG255"/>
    <mergeCell ref="U253:W253"/>
    <mergeCell ref="X253:AG253"/>
    <mergeCell ref="D261:F261"/>
    <mergeCell ref="G261:I261"/>
    <mergeCell ref="D232:F232"/>
    <mergeCell ref="G232:P232"/>
    <mergeCell ref="U232:W232"/>
    <mergeCell ref="X232:AG232"/>
    <mergeCell ref="U229:W229"/>
    <mergeCell ref="X229:AG229"/>
    <mergeCell ref="D231:F231"/>
    <mergeCell ref="G231:P231"/>
    <mergeCell ref="D233:F233"/>
    <mergeCell ref="G233:P233"/>
    <mergeCell ref="U233:W233"/>
    <mergeCell ref="X233:AG233"/>
    <mergeCell ref="D250:F250"/>
    <mergeCell ref="U250:W250"/>
    <mergeCell ref="D256:F256"/>
    <mergeCell ref="G256:P256"/>
    <mergeCell ref="D255:F255"/>
    <mergeCell ref="G255:P255"/>
    <mergeCell ref="D251:F251"/>
    <mergeCell ref="D253:F253"/>
    <mergeCell ref="G253:P253"/>
    <mergeCell ref="U252:W252"/>
    <mergeCell ref="G277:P277"/>
    <mergeCell ref="U276:W276"/>
    <mergeCell ref="D262:F262"/>
    <mergeCell ref="U262:W262"/>
    <mergeCell ref="D263:F263"/>
    <mergeCell ref="D265:F265"/>
    <mergeCell ref="G265:P265"/>
    <mergeCell ref="D264:F264"/>
    <mergeCell ref="D274:F274"/>
    <mergeCell ref="D275:F275"/>
    <mergeCell ref="U274:W274"/>
    <mergeCell ref="G274:P274"/>
    <mergeCell ref="G264:P264"/>
    <mergeCell ref="G266:P266"/>
    <mergeCell ref="D300:F300"/>
    <mergeCell ref="U299:W299"/>
    <mergeCell ref="G299:P299"/>
    <mergeCell ref="X299:AG299"/>
    <mergeCell ref="G300:P300"/>
    <mergeCell ref="X300:AG300"/>
    <mergeCell ref="X274:AG274"/>
    <mergeCell ref="G275:K275"/>
    <mergeCell ref="L275:M275"/>
    <mergeCell ref="N275:P275"/>
    <mergeCell ref="X275:AB275"/>
    <mergeCell ref="AC275:AD275"/>
    <mergeCell ref="AE275:AG275"/>
    <mergeCell ref="G276:P276"/>
    <mergeCell ref="X276:AG276"/>
    <mergeCell ref="U279:W279"/>
    <mergeCell ref="X279:AG279"/>
    <mergeCell ref="U278:W278"/>
    <mergeCell ref="X278:AG278"/>
    <mergeCell ref="U275:W275"/>
    <mergeCell ref="D276:F276"/>
    <mergeCell ref="D278:F278"/>
    <mergeCell ref="G278:P278"/>
    <mergeCell ref="D277:F277"/>
    <mergeCell ref="D280:F280"/>
    <mergeCell ref="G280:P280"/>
    <mergeCell ref="U280:W280"/>
    <mergeCell ref="X280:AG280"/>
    <mergeCell ref="U277:W277"/>
    <mergeCell ref="X277:AG277"/>
    <mergeCell ref="D279:F279"/>
    <mergeCell ref="G279:P279"/>
    <mergeCell ref="D298:F298"/>
    <mergeCell ref="U298:W298"/>
    <mergeCell ref="D297:F297"/>
    <mergeCell ref="G297:P297"/>
    <mergeCell ref="U297:W297"/>
    <mergeCell ref="X297:AG297"/>
    <mergeCell ref="G298:K298"/>
    <mergeCell ref="L298:M298"/>
    <mergeCell ref="N298:P298"/>
    <mergeCell ref="X298:AB298"/>
    <mergeCell ref="AC298:AD298"/>
    <mergeCell ref="AE298:AG298"/>
    <mergeCell ref="B290:E292"/>
    <mergeCell ref="G292:AD292"/>
    <mergeCell ref="D296:F296"/>
    <mergeCell ref="G296:I296"/>
    <mergeCell ref="D310:F310"/>
    <mergeCell ref="U310:W310"/>
    <mergeCell ref="D311:F311"/>
    <mergeCell ref="D313:F313"/>
    <mergeCell ref="G313:P313"/>
    <mergeCell ref="D312:F312"/>
    <mergeCell ref="G311:P311"/>
    <mergeCell ref="X311:AG311"/>
    <mergeCell ref="D308:F308"/>
    <mergeCell ref="G308:I308"/>
    <mergeCell ref="G310:K310"/>
    <mergeCell ref="L310:M310"/>
    <mergeCell ref="N310:P310"/>
    <mergeCell ref="X310:AB310"/>
    <mergeCell ref="AC310:AD310"/>
    <mergeCell ref="AE310:AG310"/>
    <mergeCell ref="D315:F315"/>
    <mergeCell ref="G315:P315"/>
    <mergeCell ref="U311:W311"/>
    <mergeCell ref="U313:W313"/>
    <mergeCell ref="X313:AG313"/>
    <mergeCell ref="U312:W312"/>
    <mergeCell ref="U314:W314"/>
    <mergeCell ref="X314:AG314"/>
    <mergeCell ref="U315:W315"/>
    <mergeCell ref="X315:AG315"/>
    <mergeCell ref="D314:F314"/>
    <mergeCell ref="G314:P314"/>
    <mergeCell ref="D322:F322"/>
    <mergeCell ref="D323:F323"/>
    <mergeCell ref="U322:W322"/>
    <mergeCell ref="U327:W327"/>
    <mergeCell ref="X327:AG327"/>
    <mergeCell ref="U326:W326"/>
    <mergeCell ref="X326:AG326"/>
    <mergeCell ref="U323:W323"/>
    <mergeCell ref="D324:F324"/>
    <mergeCell ref="D326:F326"/>
    <mergeCell ref="G326:P326"/>
    <mergeCell ref="D325:F325"/>
    <mergeCell ref="G325:P325"/>
    <mergeCell ref="U324:W324"/>
    <mergeCell ref="G323:P323"/>
    <mergeCell ref="X323:AG323"/>
    <mergeCell ref="G324:P324"/>
    <mergeCell ref="X324:AG324"/>
    <mergeCell ref="U325:W325"/>
    <mergeCell ref="X325:AG325"/>
    <mergeCell ref="D327:F327"/>
    <mergeCell ref="G327:P327"/>
    <mergeCell ref="G322:K322"/>
    <mergeCell ref="L322:M322"/>
    <mergeCell ref="D346:F346"/>
    <mergeCell ref="U346:W346"/>
    <mergeCell ref="D347:F347"/>
    <mergeCell ref="D349:F349"/>
    <mergeCell ref="G349:P349"/>
    <mergeCell ref="U348:W348"/>
    <mergeCell ref="G347:P347"/>
    <mergeCell ref="X347:AG347"/>
    <mergeCell ref="U349:W349"/>
    <mergeCell ref="X349:AG349"/>
    <mergeCell ref="G346:P346"/>
    <mergeCell ref="X346:AG346"/>
    <mergeCell ref="G348:P348"/>
    <mergeCell ref="X348:AG348"/>
    <mergeCell ref="D348:F348"/>
    <mergeCell ref="U347:W347"/>
    <mergeCell ref="B337:E339"/>
    <mergeCell ref="G339:AD339"/>
    <mergeCell ref="D343:F343"/>
    <mergeCell ref="G343:I343"/>
    <mergeCell ref="J343:L343"/>
    <mergeCell ref="M343:P343"/>
    <mergeCell ref="U374:W374"/>
    <mergeCell ref="X374:AG374"/>
    <mergeCell ref="U371:W371"/>
    <mergeCell ref="D372:F372"/>
    <mergeCell ref="D374:F374"/>
    <mergeCell ref="G374:P374"/>
    <mergeCell ref="D373:F373"/>
    <mergeCell ref="G373:P373"/>
    <mergeCell ref="U372:W372"/>
    <mergeCell ref="G371:P371"/>
    <mergeCell ref="X371:AG371"/>
    <mergeCell ref="G372:P372"/>
    <mergeCell ref="X372:AG372"/>
    <mergeCell ref="U373:W373"/>
    <mergeCell ref="X373:AG373"/>
    <mergeCell ref="D370:F370"/>
    <mergeCell ref="D371:F371"/>
    <mergeCell ref="U370:W370"/>
    <mergeCell ref="G370:P370"/>
    <mergeCell ref="X370:AG370"/>
    <mergeCell ref="U359:W359"/>
    <mergeCell ref="U361:W361"/>
    <mergeCell ref="X361:AG361"/>
    <mergeCell ref="U360:W360"/>
    <mergeCell ref="U362:W362"/>
    <mergeCell ref="X362:AG362"/>
    <mergeCell ref="D359:F359"/>
    <mergeCell ref="D361:F361"/>
    <mergeCell ref="G361:P361"/>
    <mergeCell ref="D360:F360"/>
    <mergeCell ref="D362:F362"/>
    <mergeCell ref="G360:P360"/>
    <mergeCell ref="X360:AG360"/>
    <mergeCell ref="D369:F369"/>
    <mergeCell ref="G369:K369"/>
    <mergeCell ref="L369:M369"/>
    <mergeCell ref="N369:P369"/>
    <mergeCell ref="U369:W369"/>
    <mergeCell ref="X369:AB369"/>
    <mergeCell ref="D367:F367"/>
    <mergeCell ref="G367:I367"/>
    <mergeCell ref="J367:L367"/>
    <mergeCell ref="D208:F208"/>
    <mergeCell ref="G208:P208"/>
    <mergeCell ref="U208:W208"/>
    <mergeCell ref="X208:AG208"/>
    <mergeCell ref="B196:E198"/>
    <mergeCell ref="G198:AD198"/>
    <mergeCell ref="D202:F202"/>
    <mergeCell ref="G202:I202"/>
    <mergeCell ref="J202:L202"/>
    <mergeCell ref="M202:P202"/>
    <mergeCell ref="U202:W202"/>
    <mergeCell ref="X202:Z202"/>
    <mergeCell ref="AA202:AC202"/>
    <mergeCell ref="AD202:AG202"/>
    <mergeCell ref="D203:F203"/>
    <mergeCell ref="G203:P203"/>
    <mergeCell ref="U203:W203"/>
    <mergeCell ref="X203:AG203"/>
    <mergeCell ref="U207:W207"/>
    <mergeCell ref="X207:AG207"/>
    <mergeCell ref="U205:W205"/>
    <mergeCell ref="X205:AG205"/>
    <mergeCell ref="G250:P250"/>
    <mergeCell ref="X250:AG250"/>
    <mergeCell ref="G251:K251"/>
    <mergeCell ref="L251:M251"/>
    <mergeCell ref="N251:P251"/>
    <mergeCell ref="X251:AB251"/>
    <mergeCell ref="AC251:AD251"/>
    <mergeCell ref="AE251:AG251"/>
    <mergeCell ref="D204:F204"/>
    <mergeCell ref="G204:K204"/>
    <mergeCell ref="L204:M204"/>
    <mergeCell ref="N204:P204"/>
    <mergeCell ref="U204:W204"/>
    <mergeCell ref="X204:AB204"/>
    <mergeCell ref="AC204:AD204"/>
    <mergeCell ref="AE204:AG204"/>
    <mergeCell ref="D205:F205"/>
    <mergeCell ref="G205:P205"/>
    <mergeCell ref="D206:F206"/>
    <mergeCell ref="G206:P206"/>
    <mergeCell ref="U206:W206"/>
    <mergeCell ref="X206:AG206"/>
    <mergeCell ref="D207:F207"/>
    <mergeCell ref="G207:P207"/>
    <mergeCell ref="B243:E245"/>
    <mergeCell ref="G245:AD245"/>
    <mergeCell ref="D249:F249"/>
    <mergeCell ref="G249:I249"/>
    <mergeCell ref="J249:L249"/>
    <mergeCell ref="M249:P249"/>
    <mergeCell ref="U249:W249"/>
    <mergeCell ref="X249:Z249"/>
    <mergeCell ref="AA249:AC249"/>
    <mergeCell ref="AD249:AG249"/>
    <mergeCell ref="X264:AG264"/>
    <mergeCell ref="D273:F273"/>
    <mergeCell ref="G273:I273"/>
    <mergeCell ref="J273:L273"/>
    <mergeCell ref="M273:P273"/>
    <mergeCell ref="U273:W273"/>
    <mergeCell ref="X273:Z273"/>
    <mergeCell ref="AA273:AC273"/>
    <mergeCell ref="AD273:AG273"/>
    <mergeCell ref="D268:F268"/>
    <mergeCell ref="G268:P268"/>
    <mergeCell ref="D267:F267"/>
    <mergeCell ref="G267:P267"/>
    <mergeCell ref="U265:W265"/>
    <mergeCell ref="X265:AG265"/>
    <mergeCell ref="U264:W264"/>
    <mergeCell ref="U266:W266"/>
    <mergeCell ref="X266:AG266"/>
    <mergeCell ref="U268:W268"/>
    <mergeCell ref="X268:AG268"/>
    <mergeCell ref="U267:W267"/>
    <mergeCell ref="X267:AG267"/>
    <mergeCell ref="D266:F266"/>
    <mergeCell ref="J261:L261"/>
    <mergeCell ref="M261:P261"/>
    <mergeCell ref="U261:W261"/>
    <mergeCell ref="X261:Z261"/>
    <mergeCell ref="AA261:AC261"/>
    <mergeCell ref="AD261:AG261"/>
    <mergeCell ref="G262:P262"/>
    <mergeCell ref="X262:AG262"/>
    <mergeCell ref="G263:K263"/>
    <mergeCell ref="L263:M263"/>
    <mergeCell ref="N263:P263"/>
    <mergeCell ref="X263:AB263"/>
    <mergeCell ref="AC263:AD263"/>
    <mergeCell ref="AE263:AG263"/>
    <mergeCell ref="U263:W263"/>
    <mergeCell ref="J296:L296"/>
    <mergeCell ref="M296:P296"/>
    <mergeCell ref="U296:W296"/>
    <mergeCell ref="X296:Z296"/>
    <mergeCell ref="AA296:AC296"/>
    <mergeCell ref="AD296:AG296"/>
    <mergeCell ref="D309:F309"/>
    <mergeCell ref="G309:P309"/>
    <mergeCell ref="U309:W309"/>
    <mergeCell ref="X309:AG309"/>
    <mergeCell ref="U303:W303"/>
    <mergeCell ref="X303:AG303"/>
    <mergeCell ref="U301:W301"/>
    <mergeCell ref="X301:AG301"/>
    <mergeCell ref="D303:F303"/>
    <mergeCell ref="G303:P303"/>
    <mergeCell ref="D299:F299"/>
    <mergeCell ref="D301:F301"/>
    <mergeCell ref="G301:P301"/>
    <mergeCell ref="U300:W300"/>
    <mergeCell ref="D302:F302"/>
    <mergeCell ref="G302:P302"/>
    <mergeCell ref="U302:W302"/>
    <mergeCell ref="X302:AG302"/>
    <mergeCell ref="N322:P322"/>
    <mergeCell ref="X322:AB322"/>
    <mergeCell ref="AC322:AD322"/>
    <mergeCell ref="AE322:AG322"/>
    <mergeCell ref="J308:L308"/>
    <mergeCell ref="M308:P308"/>
    <mergeCell ref="U308:W308"/>
    <mergeCell ref="X308:Z308"/>
    <mergeCell ref="AA308:AC308"/>
    <mergeCell ref="AD308:AG308"/>
    <mergeCell ref="G312:P312"/>
    <mergeCell ref="X312:AG312"/>
    <mergeCell ref="D320:F320"/>
    <mergeCell ref="G320:I320"/>
    <mergeCell ref="J320:L320"/>
    <mergeCell ref="M320:P320"/>
    <mergeCell ref="U320:W320"/>
    <mergeCell ref="X320:Z320"/>
    <mergeCell ref="AA320:AC320"/>
    <mergeCell ref="AD320:AG320"/>
    <mergeCell ref="D321:F321"/>
    <mergeCell ref="G321:P321"/>
    <mergeCell ref="U321:W321"/>
    <mergeCell ref="X321:AG321"/>
    <mergeCell ref="D344:F344"/>
    <mergeCell ref="G344:P344"/>
    <mergeCell ref="U344:W344"/>
    <mergeCell ref="X344:AG344"/>
    <mergeCell ref="D345:F345"/>
    <mergeCell ref="G345:K345"/>
    <mergeCell ref="L345:M345"/>
    <mergeCell ref="N345:P345"/>
    <mergeCell ref="U345:W345"/>
    <mergeCell ref="X345:AB345"/>
    <mergeCell ref="AC345:AD345"/>
    <mergeCell ref="AE345:AG345"/>
    <mergeCell ref="U343:W343"/>
    <mergeCell ref="X343:Z343"/>
    <mergeCell ref="AA343:AC343"/>
    <mergeCell ref="G362:P362"/>
    <mergeCell ref="G359:P359"/>
    <mergeCell ref="X359:AG359"/>
    <mergeCell ref="AA367:AC367"/>
    <mergeCell ref="AD367:AG367"/>
    <mergeCell ref="AD343:AG343"/>
    <mergeCell ref="J355:L355"/>
    <mergeCell ref="M355:P355"/>
    <mergeCell ref="U355:W355"/>
    <mergeCell ref="X355:Z355"/>
    <mergeCell ref="D350:F350"/>
    <mergeCell ref="G350:P350"/>
    <mergeCell ref="U350:W350"/>
    <mergeCell ref="X350:AG350"/>
    <mergeCell ref="D368:F368"/>
    <mergeCell ref="G368:P368"/>
    <mergeCell ref="U368:W368"/>
    <mergeCell ref="X368:AG368"/>
    <mergeCell ref="M367:P367"/>
    <mergeCell ref="U367:W367"/>
    <mergeCell ref="X367:Z367"/>
    <mergeCell ref="AC369:AD369"/>
    <mergeCell ref="AE369:AG369"/>
    <mergeCell ref="AA355:AC355"/>
    <mergeCell ref="AD355:AG355"/>
    <mergeCell ref="D356:F356"/>
    <mergeCell ref="G356:P356"/>
    <mergeCell ref="U356:W356"/>
    <mergeCell ref="X356:AG356"/>
    <mergeCell ref="D357:F357"/>
    <mergeCell ref="G357:K357"/>
    <mergeCell ref="L357:M357"/>
    <mergeCell ref="N357:P357"/>
    <mergeCell ref="U357:W357"/>
    <mergeCell ref="X357:AB357"/>
    <mergeCell ref="AC357:AD357"/>
    <mergeCell ref="AE357:AG357"/>
    <mergeCell ref="G358:P358"/>
    <mergeCell ref="X358:AG358"/>
    <mergeCell ref="D355:F355"/>
    <mergeCell ref="G355:I355"/>
    <mergeCell ref="D358:F358"/>
    <mergeCell ref="U358:W358"/>
  </mergeCells>
  <phoneticPr fontId="11"/>
  <conditionalFormatting sqref="D15:P21 D14:L14">
    <cfRule type="expression" dxfId="95" priority="476">
      <formula>$Q$16=2</formula>
    </cfRule>
  </conditionalFormatting>
  <conditionalFormatting sqref="D27:P33 D26:L26">
    <cfRule type="expression" dxfId="94" priority="96">
      <formula>$Q$28=2</formula>
    </cfRule>
  </conditionalFormatting>
  <conditionalFormatting sqref="D39:P45 D38:L38">
    <cfRule type="expression" dxfId="93" priority="44">
      <formula>$Q$40=2</formula>
    </cfRule>
  </conditionalFormatting>
  <conditionalFormatting sqref="D62:P68 D61:L61">
    <cfRule type="expression" dxfId="92" priority="42">
      <formula>$Q$63=2</formula>
    </cfRule>
  </conditionalFormatting>
  <conditionalFormatting sqref="D74:P80 D73:L73">
    <cfRule type="expression" dxfId="91" priority="40">
      <formula>$Q$75=2</formula>
    </cfRule>
  </conditionalFormatting>
  <conditionalFormatting sqref="D86:P92 D85:L85">
    <cfRule type="expression" dxfId="90" priority="38">
      <formula>$Q$87=2</formula>
    </cfRule>
  </conditionalFormatting>
  <conditionalFormatting sqref="D109:P115 D108:L108">
    <cfRule type="expression" dxfId="89" priority="36">
      <formula>$Q$110=2</formula>
    </cfRule>
  </conditionalFormatting>
  <conditionalFormatting sqref="D121:P127 D120:L120">
    <cfRule type="expression" dxfId="88" priority="34">
      <formula>$Q$122=2</formula>
    </cfRule>
  </conditionalFormatting>
  <conditionalFormatting sqref="D133:P139 D132:L132">
    <cfRule type="expression" dxfId="87" priority="32">
      <formula>$Q$134=2</formula>
    </cfRule>
  </conditionalFormatting>
  <conditionalFormatting sqref="D156:P162 D155:L155">
    <cfRule type="expression" dxfId="86" priority="30">
      <formula>$Q$157=2</formula>
    </cfRule>
  </conditionalFormatting>
  <conditionalFormatting sqref="D168:P174 D167:L167">
    <cfRule type="expression" dxfId="85" priority="28">
      <formula>$Q$169=2</formula>
    </cfRule>
  </conditionalFormatting>
  <conditionalFormatting sqref="D180:P186 D179:L179">
    <cfRule type="expression" dxfId="84" priority="26">
      <formula>$Q$181=2</formula>
    </cfRule>
  </conditionalFormatting>
  <conditionalFormatting sqref="D203:P209 D202:L202">
    <cfRule type="expression" dxfId="83" priority="24">
      <formula>$Q$204=2</formula>
    </cfRule>
  </conditionalFormatting>
  <conditionalFormatting sqref="D215:P221 D214:L214">
    <cfRule type="expression" dxfId="82" priority="22">
      <formula>$Q$216=2</formula>
    </cfRule>
  </conditionalFormatting>
  <conditionalFormatting sqref="D227:P233 D226:L226">
    <cfRule type="expression" dxfId="81" priority="20">
      <formula>$Q$228=2</formula>
    </cfRule>
  </conditionalFormatting>
  <conditionalFormatting sqref="D250:P256 D249:L249">
    <cfRule type="expression" dxfId="80" priority="18">
      <formula>$Q$251=2</formula>
    </cfRule>
  </conditionalFormatting>
  <conditionalFormatting sqref="D262:P268 D261:L261">
    <cfRule type="expression" dxfId="79" priority="16">
      <formula>$Q$263=2</formula>
    </cfRule>
  </conditionalFormatting>
  <conditionalFormatting sqref="D274:P280 D273:L273">
    <cfRule type="expression" dxfId="78" priority="14">
      <formula>$Q$275=2</formula>
    </cfRule>
  </conditionalFormatting>
  <conditionalFormatting sqref="D297:P303 D296:L296">
    <cfRule type="expression" dxfId="77" priority="12">
      <formula>$Q$298=2</formula>
    </cfRule>
  </conditionalFormatting>
  <conditionalFormatting sqref="D309:P315 D308:L308">
    <cfRule type="expression" dxfId="76" priority="10">
      <formula>$Q$310=2</formula>
    </cfRule>
  </conditionalFormatting>
  <conditionalFormatting sqref="D321:P327 D320:L320">
    <cfRule type="expression" dxfId="75" priority="8">
      <formula>$Q$322=2</formula>
    </cfRule>
  </conditionalFormatting>
  <conditionalFormatting sqref="D344:P350 D343:L343">
    <cfRule type="expression" dxfId="74" priority="6">
      <formula>$Q$345=2</formula>
    </cfRule>
  </conditionalFormatting>
  <conditionalFormatting sqref="D356:P362 D355:L355">
    <cfRule type="expression" dxfId="73" priority="4">
      <formula>$Q$357=2</formula>
    </cfRule>
  </conditionalFormatting>
  <conditionalFormatting sqref="D368:P374 D367:L367">
    <cfRule type="expression" dxfId="72" priority="2">
      <formula>$Q$369=2</formula>
    </cfRule>
  </conditionalFormatting>
  <conditionalFormatting sqref="U15:AG18 U14:AC14 U19:W19 U20:AG21">
    <cfRule type="expression" dxfId="47" priority="470">
      <formula>$AH$16=2</formula>
    </cfRule>
  </conditionalFormatting>
  <conditionalFormatting sqref="U27:AG30 U26:AC26 U31:W31 U32:AG33">
    <cfRule type="expression" dxfId="46" priority="94">
      <formula>$AH$28=2</formula>
    </cfRule>
  </conditionalFormatting>
  <conditionalFormatting sqref="U39:AG42 U38:AC38 U43:W43 U44:AG45">
    <cfRule type="expression" dxfId="45" priority="92">
      <formula>$AH$40=2</formula>
    </cfRule>
  </conditionalFormatting>
  <conditionalFormatting sqref="U62:AG65 U61:AC61 U66:W66 U67:AG68">
    <cfRule type="expression" dxfId="44" priority="90">
      <formula>$AH$63=2</formula>
    </cfRule>
  </conditionalFormatting>
  <conditionalFormatting sqref="U74:AG77 U73:AC73 U78:W78 U79:AG80">
    <cfRule type="expression" dxfId="43" priority="88">
      <formula>$AH$75=2</formula>
    </cfRule>
  </conditionalFormatting>
  <conditionalFormatting sqref="U86:AG89 U85:AC85 U90:W90 U91:AG92">
    <cfRule type="expression" dxfId="42" priority="86">
      <formula>$AH$87=2</formula>
    </cfRule>
  </conditionalFormatting>
  <conditionalFormatting sqref="U109:AG112 U108:AC108 U113:W113 U114:AG115">
    <cfRule type="expression" dxfId="41" priority="84">
      <formula>$AH$110=2</formula>
    </cfRule>
  </conditionalFormatting>
  <conditionalFormatting sqref="U121:AG124 U120:AC120 U125:W125 U126:AG127">
    <cfRule type="expression" dxfId="40" priority="82">
      <formula>$AH$122=2</formula>
    </cfRule>
  </conditionalFormatting>
  <conditionalFormatting sqref="U133:AG136 U132:AC132 U137:W137 U138:AG139">
    <cfRule type="expression" dxfId="39" priority="80">
      <formula>$AH$134=2</formula>
    </cfRule>
  </conditionalFormatting>
  <conditionalFormatting sqref="U156:AG159 U155:AC155 U160:W160 U161:AG162">
    <cfRule type="expression" dxfId="38" priority="78">
      <formula>$AH$157=2</formula>
    </cfRule>
  </conditionalFormatting>
  <conditionalFormatting sqref="U168:AG171 U167:AC167 U172:W172 U173:AG174">
    <cfRule type="expression" dxfId="37" priority="76">
      <formula>$AH$169=2</formula>
    </cfRule>
  </conditionalFormatting>
  <conditionalFormatting sqref="U180:AG183 U179:AC179 U184:W184 U185:AG186">
    <cfRule type="expression" dxfId="36" priority="70">
      <formula>$AH$181=2</formula>
    </cfRule>
  </conditionalFormatting>
  <conditionalFormatting sqref="U203:AG206 U202:AC202 U207:W207 U208:AG209">
    <cfRule type="expression" dxfId="35" priority="68">
      <formula>$AH$204=2</formula>
    </cfRule>
  </conditionalFormatting>
  <conditionalFormatting sqref="U215:AG218 U214:AC214 U219:W219 U220:AG221">
    <cfRule type="expression" dxfId="34" priority="66">
      <formula>$AH$216=2</formula>
    </cfRule>
  </conditionalFormatting>
  <conditionalFormatting sqref="U227:AG230 U226:AC226 U231:W231 U232:AG233">
    <cfRule type="expression" dxfId="33" priority="64">
      <formula>$AH$228=2</formula>
    </cfRule>
  </conditionalFormatting>
  <conditionalFormatting sqref="U250:AG253 U249:AC249 U254:W254 U255:AG256">
    <cfRule type="expression" dxfId="32" priority="62">
      <formula>$AH$251=2</formula>
    </cfRule>
  </conditionalFormatting>
  <conditionalFormatting sqref="U262:AG265 U261:AC261 U266:W266 U267:AG268">
    <cfRule type="expression" dxfId="31" priority="60">
      <formula>$AH$263=2</formula>
    </cfRule>
  </conditionalFormatting>
  <conditionalFormatting sqref="U274:AG277 U273:AC273 U278:W278 U279:AG280">
    <cfRule type="expression" dxfId="30" priority="58">
      <formula>$AH$275=2</formula>
    </cfRule>
  </conditionalFormatting>
  <conditionalFormatting sqref="U297:AG300 U296:AC296 U301:W301 U302:AG303">
    <cfRule type="expression" dxfId="29" priority="56">
      <formula>$AH$298=2</formula>
    </cfRule>
  </conditionalFormatting>
  <conditionalFormatting sqref="U309:AG312 U308:AC308 U313:W313 U314:AG315">
    <cfRule type="expression" dxfId="28" priority="54">
      <formula>$AH$310=2</formula>
    </cfRule>
  </conditionalFormatting>
  <conditionalFormatting sqref="U321:AG324 U320:AC320 U325:W325 U326:AG327">
    <cfRule type="expression" dxfId="27" priority="52">
      <formula>$AH$322=2</formula>
    </cfRule>
  </conditionalFormatting>
  <conditionalFormatting sqref="U344:AG347 U343:AC343 U348:W348 U349:AG350">
    <cfRule type="expression" dxfId="26" priority="50">
      <formula>$AH$345=2</formula>
    </cfRule>
  </conditionalFormatting>
  <conditionalFormatting sqref="U356:AG359 U355:AC355 U360:W360 U361:AG362">
    <cfRule type="expression" dxfId="25" priority="48">
      <formula>$AH$357=2</formula>
    </cfRule>
  </conditionalFormatting>
  <conditionalFormatting sqref="U368:AG371 U367:AC367 U372:W372 U373:AG374">
    <cfRule type="expression" dxfId="24" priority="46">
      <formula>$AH$369=2</formula>
    </cfRule>
  </conditionalFormatting>
  <dataValidations xWindow="1028" yWindow="343" count="1">
    <dataValidation allowBlank="1" showInputMessage="1" showErrorMessage="1" promptTitle="最高記録入力方法" prompt="10m56 →　     10.56_x000a_13秒34 →　     13.34_x000a_10分30秒26 _x000a_           →　 10.30.26_x000a_　　　_x000a__x000a_" sqref="G19:P19 X19:AG19 X360:AG360 G31:P31 X372:AG372 X31:AG31 G43:P43 X43:AG43 G66:P66 X66:AG66 G78:P78 X78:AG78 G90:P90 X90:AG90 G113:P113 X113:AG113 G125:P125 X125:AG125 G137:P137 X137:AG137 G160:P160 X160:AG160 G172:P172 X184:AG184 G184:P184 X172:AG172 G207:P207 X207:AG207 G219:P219 X219:AG219 G231:P231 X231:AG231 G254:P254 X254:AG254 G266:P266 X266:AG266 G278:P278 X278:AG278 G301:P301 X301:AG301 G313:P313 X313:AG313 G325:P325 X325:AG325 G348:P348 X348:AG348 G360:P360 G372:P372" xr:uid="{7A05EB2B-435E-48E3-8E62-F4200ACDC3A2}"/>
  </dataValidations>
  <printOptions horizontalCentered="1" verticalCentered="1"/>
  <pageMargins left="0" right="0" top="0.56000000000000005" bottom="0.9" header="0.57999999999999996" footer="0.48"/>
  <pageSetup paperSize="9" orientation="portrait" r:id="rId1"/>
  <headerFooter alignWithMargins="0"/>
  <rowBreaks count="1" manualBreakCount="1">
    <brk id="54" max="16383" man="1"/>
  </rowBreaks>
  <ignoredErrors>
    <ignoredError sqref="G15"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475" id="{CEA08E4F-9615-4B29-8A7E-C64608CD8EB5}">
            <xm:f>リスト!$AA$7=1</xm:f>
            <x14:dxf>
              <font>
                <color theme="0"/>
              </font>
            </x14:dxf>
          </x14:cfRule>
          <xm:sqref>G18:P18</xm:sqref>
        </x14:conditionalFormatting>
        <x14:conditionalFormatting xmlns:xm="http://schemas.microsoft.com/office/excel/2006/main">
          <x14:cfRule type="expression" priority="95" id="{1E96D1F0-252E-4690-AD58-BB562FAC851D}">
            <xm:f>リスト!$AA$9=1</xm:f>
            <x14:dxf>
              <font>
                <color theme="0"/>
              </font>
            </x14:dxf>
          </x14:cfRule>
          <xm:sqref>G30:P30</xm:sqref>
        </x14:conditionalFormatting>
        <x14:conditionalFormatting xmlns:xm="http://schemas.microsoft.com/office/excel/2006/main">
          <x14:cfRule type="expression" priority="43" id="{A599DB1A-57A5-4B9C-B412-28D3ED67069D}">
            <xm:f>リスト!$AA$11=1</xm:f>
            <x14:dxf>
              <font>
                <color theme="0"/>
              </font>
            </x14:dxf>
          </x14:cfRule>
          <xm:sqref>G42:P42</xm:sqref>
        </x14:conditionalFormatting>
        <x14:conditionalFormatting xmlns:xm="http://schemas.microsoft.com/office/excel/2006/main">
          <x14:cfRule type="expression" priority="41" id="{912DA398-167C-4FE9-99F6-CF4EDC168DB8}">
            <xm:f>リスト!$AA$13=1</xm:f>
            <x14:dxf>
              <font>
                <color theme="0"/>
              </font>
            </x14:dxf>
          </x14:cfRule>
          <xm:sqref>G65:P65</xm:sqref>
        </x14:conditionalFormatting>
        <x14:conditionalFormatting xmlns:xm="http://schemas.microsoft.com/office/excel/2006/main">
          <x14:cfRule type="expression" priority="39" id="{15CC6591-8BFD-43F2-904F-773E177CD641}">
            <xm:f>リスト!$AA$15=1</xm:f>
            <x14:dxf>
              <font>
                <color theme="0"/>
              </font>
            </x14:dxf>
          </x14:cfRule>
          <xm:sqref>G77:P77</xm:sqref>
        </x14:conditionalFormatting>
        <x14:conditionalFormatting xmlns:xm="http://schemas.microsoft.com/office/excel/2006/main">
          <x14:cfRule type="expression" priority="37" id="{DEC581CB-C6D1-41CF-96A5-E4F29277B6B6}">
            <xm:f>リスト!$AA$17=1</xm:f>
            <x14:dxf>
              <font>
                <color theme="0"/>
              </font>
            </x14:dxf>
          </x14:cfRule>
          <xm:sqref>G89:P89</xm:sqref>
        </x14:conditionalFormatting>
        <x14:conditionalFormatting xmlns:xm="http://schemas.microsoft.com/office/excel/2006/main">
          <x14:cfRule type="expression" priority="35" id="{88B46196-6A49-4BF6-B469-105A118DDA8A}">
            <xm:f>リスト!$AA$19=1</xm:f>
            <x14:dxf>
              <font>
                <color theme="0"/>
              </font>
            </x14:dxf>
          </x14:cfRule>
          <xm:sqref>G112:P112</xm:sqref>
        </x14:conditionalFormatting>
        <x14:conditionalFormatting xmlns:xm="http://schemas.microsoft.com/office/excel/2006/main">
          <x14:cfRule type="expression" priority="33" id="{F280723E-E3E7-4120-B9A3-47F9C5689412}">
            <xm:f>リスト!$AA$21=1</xm:f>
            <x14:dxf>
              <font>
                <color theme="0"/>
              </font>
            </x14:dxf>
          </x14:cfRule>
          <xm:sqref>G124:P124</xm:sqref>
        </x14:conditionalFormatting>
        <x14:conditionalFormatting xmlns:xm="http://schemas.microsoft.com/office/excel/2006/main">
          <x14:cfRule type="expression" priority="31" id="{A8AC8B21-490A-4A1C-B72A-064FEB2A4208}">
            <xm:f>リスト!$AA$23=1</xm:f>
            <x14:dxf>
              <font>
                <color theme="0"/>
              </font>
            </x14:dxf>
          </x14:cfRule>
          <xm:sqref>G136:P136</xm:sqref>
        </x14:conditionalFormatting>
        <x14:conditionalFormatting xmlns:xm="http://schemas.microsoft.com/office/excel/2006/main">
          <x14:cfRule type="expression" priority="29" id="{84EE377B-F0F0-466A-9B5A-EE54EE8DE363}">
            <xm:f>リスト!$AA$25=1</xm:f>
            <x14:dxf>
              <font>
                <color theme="0"/>
              </font>
            </x14:dxf>
          </x14:cfRule>
          <xm:sqref>G159:P159</xm:sqref>
        </x14:conditionalFormatting>
        <x14:conditionalFormatting xmlns:xm="http://schemas.microsoft.com/office/excel/2006/main">
          <x14:cfRule type="expression" priority="27" id="{67CD6F7F-3808-44EA-B8D8-EB963D62ADCA}">
            <xm:f>リスト!$AA$27=1</xm:f>
            <x14:dxf>
              <font>
                <color theme="0"/>
              </font>
            </x14:dxf>
          </x14:cfRule>
          <xm:sqref>G171:P171</xm:sqref>
        </x14:conditionalFormatting>
        <x14:conditionalFormatting xmlns:xm="http://schemas.microsoft.com/office/excel/2006/main">
          <x14:cfRule type="expression" priority="25" id="{7175F01F-2E4F-4BB3-B867-CAE69896B0D3}">
            <xm:f>リスト!$AA$29=1</xm:f>
            <x14:dxf>
              <font>
                <color theme="0"/>
              </font>
            </x14:dxf>
          </x14:cfRule>
          <xm:sqref>G183:P183</xm:sqref>
        </x14:conditionalFormatting>
        <x14:conditionalFormatting xmlns:xm="http://schemas.microsoft.com/office/excel/2006/main">
          <x14:cfRule type="expression" priority="23" id="{3104E372-87D6-49F5-A2D2-5E5D6EC81DE2}">
            <xm:f>リスト!$AA$31=1</xm:f>
            <x14:dxf>
              <font>
                <color theme="0"/>
              </font>
            </x14:dxf>
          </x14:cfRule>
          <xm:sqref>G206:P206</xm:sqref>
        </x14:conditionalFormatting>
        <x14:conditionalFormatting xmlns:xm="http://schemas.microsoft.com/office/excel/2006/main">
          <x14:cfRule type="expression" priority="21" id="{290D2763-2B4E-48AF-9CB0-A30F68925645}">
            <xm:f>リスト!$AA$33=1</xm:f>
            <x14:dxf>
              <font>
                <color theme="0"/>
              </font>
            </x14:dxf>
          </x14:cfRule>
          <xm:sqref>G218:P218</xm:sqref>
        </x14:conditionalFormatting>
        <x14:conditionalFormatting xmlns:xm="http://schemas.microsoft.com/office/excel/2006/main">
          <x14:cfRule type="expression" priority="19" id="{DB3970EE-91CA-4831-B145-57E2B92E308E}">
            <xm:f>リスト!$AA$35=1</xm:f>
            <x14:dxf>
              <font>
                <color theme="0"/>
              </font>
            </x14:dxf>
          </x14:cfRule>
          <xm:sqref>G230:P230</xm:sqref>
        </x14:conditionalFormatting>
        <x14:conditionalFormatting xmlns:xm="http://schemas.microsoft.com/office/excel/2006/main">
          <x14:cfRule type="expression" priority="17" id="{147FC19A-317E-439B-A2AB-6FD95F120475}">
            <xm:f>リスト!$AA$37=1</xm:f>
            <x14:dxf>
              <font>
                <color theme="0"/>
              </font>
            </x14:dxf>
          </x14:cfRule>
          <xm:sqref>G253:P253</xm:sqref>
        </x14:conditionalFormatting>
        <x14:conditionalFormatting xmlns:xm="http://schemas.microsoft.com/office/excel/2006/main">
          <x14:cfRule type="expression" priority="15" id="{19D78D4B-0B23-4811-87F6-BA7479509712}">
            <xm:f>リスト!$AA$39=1</xm:f>
            <x14:dxf>
              <font>
                <color theme="0"/>
              </font>
            </x14:dxf>
          </x14:cfRule>
          <xm:sqref>G265:P265</xm:sqref>
        </x14:conditionalFormatting>
        <x14:conditionalFormatting xmlns:xm="http://schemas.microsoft.com/office/excel/2006/main">
          <x14:cfRule type="expression" priority="13" id="{FEC3CE5E-FA48-4347-A3A1-A7BBCE85F2BF}">
            <xm:f>リスト!$AA$41=1</xm:f>
            <x14:dxf>
              <font>
                <color theme="0"/>
              </font>
            </x14:dxf>
          </x14:cfRule>
          <xm:sqref>G277:P277</xm:sqref>
        </x14:conditionalFormatting>
        <x14:conditionalFormatting xmlns:xm="http://schemas.microsoft.com/office/excel/2006/main">
          <x14:cfRule type="expression" priority="11" id="{821E416C-5BD0-4F27-9EC4-F5A1A2403C9B}">
            <xm:f>リスト!$AA$43=1</xm:f>
            <x14:dxf>
              <font>
                <color theme="0"/>
              </font>
            </x14:dxf>
          </x14:cfRule>
          <xm:sqref>G300:P300</xm:sqref>
        </x14:conditionalFormatting>
        <x14:conditionalFormatting xmlns:xm="http://schemas.microsoft.com/office/excel/2006/main">
          <x14:cfRule type="expression" priority="9" id="{F3A77029-DD2B-42EA-A22B-5F411D3A62E1}">
            <xm:f>リスト!$AA$45=1</xm:f>
            <x14:dxf>
              <font>
                <color theme="0"/>
              </font>
            </x14:dxf>
          </x14:cfRule>
          <xm:sqref>G312:P312</xm:sqref>
        </x14:conditionalFormatting>
        <x14:conditionalFormatting xmlns:xm="http://schemas.microsoft.com/office/excel/2006/main">
          <x14:cfRule type="expression" priority="7" id="{E585162D-D70F-4F8C-A2F0-744652DF6C19}">
            <xm:f>リスト!$AA$47=1</xm:f>
            <x14:dxf>
              <font>
                <color theme="0"/>
              </font>
            </x14:dxf>
          </x14:cfRule>
          <xm:sqref>G324:P324</xm:sqref>
        </x14:conditionalFormatting>
        <x14:conditionalFormatting xmlns:xm="http://schemas.microsoft.com/office/excel/2006/main">
          <x14:cfRule type="expression" priority="5" id="{49CA4F43-B245-4674-B995-48846B323328}">
            <xm:f>リスト!$AA$49=1</xm:f>
            <x14:dxf>
              <font>
                <color theme="0"/>
              </font>
            </x14:dxf>
          </x14:cfRule>
          <xm:sqref>G347:P347</xm:sqref>
        </x14:conditionalFormatting>
        <x14:conditionalFormatting xmlns:xm="http://schemas.microsoft.com/office/excel/2006/main">
          <x14:cfRule type="expression" priority="3" id="{FD66517D-1226-4429-8A13-5F19B36C15FB}">
            <xm:f>リスト!$AA$51=1</xm:f>
            <x14:dxf>
              <font>
                <color theme="0"/>
              </font>
            </x14:dxf>
          </x14:cfRule>
          <xm:sqref>G359:P359</xm:sqref>
        </x14:conditionalFormatting>
        <x14:conditionalFormatting xmlns:xm="http://schemas.microsoft.com/office/excel/2006/main">
          <x14:cfRule type="expression" priority="1" id="{5CDEB9C4-B8BB-4BD7-9091-0ACD3C429AF6}">
            <xm:f>リスト!$AA$53=1</xm:f>
            <x14:dxf>
              <font>
                <color theme="0"/>
              </font>
            </x14:dxf>
          </x14:cfRule>
          <xm:sqref>G371:P371</xm:sqref>
        </x14:conditionalFormatting>
        <x14:conditionalFormatting xmlns:xm="http://schemas.microsoft.com/office/excel/2006/main">
          <x14:cfRule type="expression" priority="469" id="{80435E39-D3A7-4008-9FD1-B8AA61807EBC}">
            <xm:f>リスト!$AA$8=1</xm:f>
            <x14:dxf>
              <font>
                <color theme="0"/>
              </font>
            </x14:dxf>
          </x14:cfRule>
          <xm:sqref>X18:AG18</xm:sqref>
        </x14:conditionalFormatting>
        <x14:conditionalFormatting xmlns:xm="http://schemas.microsoft.com/office/excel/2006/main">
          <x14:cfRule type="expression" priority="93" id="{B36D8C0E-6BEF-4DCA-9C85-D9EFADD5C5A1}">
            <xm:f>リスト!$AA$10=1</xm:f>
            <x14:dxf>
              <font>
                <color theme="0"/>
              </font>
            </x14:dxf>
          </x14:cfRule>
          <xm:sqref>X30:AG30</xm:sqref>
        </x14:conditionalFormatting>
        <x14:conditionalFormatting xmlns:xm="http://schemas.microsoft.com/office/excel/2006/main">
          <x14:cfRule type="expression" priority="91" id="{32417E83-9311-4570-BBDE-7ED3125FB953}">
            <xm:f>リスト!$AA$12=1</xm:f>
            <x14:dxf>
              <font>
                <color theme="0"/>
              </font>
            </x14:dxf>
          </x14:cfRule>
          <xm:sqref>X42:AG42</xm:sqref>
        </x14:conditionalFormatting>
        <x14:conditionalFormatting xmlns:xm="http://schemas.microsoft.com/office/excel/2006/main">
          <x14:cfRule type="expression" priority="89" id="{69A913B4-AB2C-4899-989A-3C17D8B5121D}">
            <xm:f>リスト!$AA$14=1</xm:f>
            <x14:dxf>
              <font>
                <color theme="0"/>
              </font>
            </x14:dxf>
          </x14:cfRule>
          <xm:sqref>X65:AG65</xm:sqref>
        </x14:conditionalFormatting>
        <x14:conditionalFormatting xmlns:xm="http://schemas.microsoft.com/office/excel/2006/main">
          <x14:cfRule type="expression" priority="87" id="{F4C0770D-4C31-4838-B2C7-D9318F32A7D0}">
            <xm:f>リスト!$AA$16=1</xm:f>
            <x14:dxf>
              <font>
                <color theme="0"/>
              </font>
            </x14:dxf>
          </x14:cfRule>
          <xm:sqref>X77:AG77</xm:sqref>
        </x14:conditionalFormatting>
        <x14:conditionalFormatting xmlns:xm="http://schemas.microsoft.com/office/excel/2006/main">
          <x14:cfRule type="expression" priority="85" id="{8311EF24-D987-47E2-83C5-6E4B5CE2E1A1}">
            <xm:f>リスト!$AA$18=1</xm:f>
            <x14:dxf>
              <font>
                <color theme="0"/>
              </font>
            </x14:dxf>
          </x14:cfRule>
          <xm:sqref>X89:AG89</xm:sqref>
        </x14:conditionalFormatting>
        <x14:conditionalFormatting xmlns:xm="http://schemas.microsoft.com/office/excel/2006/main">
          <x14:cfRule type="expression" priority="83" id="{F2279DA9-F2F9-48D0-9B09-C7BAB0248348}">
            <xm:f>リスト!$AA$20=1</xm:f>
            <x14:dxf>
              <font>
                <color theme="0"/>
              </font>
            </x14:dxf>
          </x14:cfRule>
          <xm:sqref>X112:AG112</xm:sqref>
        </x14:conditionalFormatting>
        <x14:conditionalFormatting xmlns:xm="http://schemas.microsoft.com/office/excel/2006/main">
          <x14:cfRule type="expression" priority="81" id="{981BC4F9-D286-4D4A-87FA-B117E26EEA18}">
            <xm:f>リスト!$AA$22=1</xm:f>
            <x14:dxf>
              <font>
                <color theme="0"/>
              </font>
            </x14:dxf>
          </x14:cfRule>
          <xm:sqref>X124:AG124</xm:sqref>
        </x14:conditionalFormatting>
        <x14:conditionalFormatting xmlns:xm="http://schemas.microsoft.com/office/excel/2006/main">
          <x14:cfRule type="expression" priority="79" id="{FB6C1BE6-0BCA-4EA9-8C8B-B37919C6E2D4}">
            <xm:f>リスト!$AA$24=1</xm:f>
            <x14:dxf>
              <font>
                <color theme="0"/>
              </font>
            </x14:dxf>
          </x14:cfRule>
          <xm:sqref>X136:AG136</xm:sqref>
        </x14:conditionalFormatting>
        <x14:conditionalFormatting xmlns:xm="http://schemas.microsoft.com/office/excel/2006/main">
          <x14:cfRule type="expression" priority="77" id="{FA969468-D2ED-42FD-B776-37CE67A6F317}">
            <xm:f>リスト!$AA$26=1</xm:f>
            <x14:dxf>
              <font>
                <color theme="0"/>
              </font>
            </x14:dxf>
          </x14:cfRule>
          <xm:sqref>X159:AG159</xm:sqref>
        </x14:conditionalFormatting>
        <x14:conditionalFormatting xmlns:xm="http://schemas.microsoft.com/office/excel/2006/main">
          <x14:cfRule type="expression" priority="75" id="{FDC876DC-96C2-4E3E-B171-3E5878D70144}">
            <xm:f>リスト!$AA$28=1</xm:f>
            <x14:dxf>
              <font>
                <color theme="0"/>
              </font>
            </x14:dxf>
          </x14:cfRule>
          <xm:sqref>X171:AG171</xm:sqref>
        </x14:conditionalFormatting>
        <x14:conditionalFormatting xmlns:xm="http://schemas.microsoft.com/office/excel/2006/main">
          <x14:cfRule type="expression" priority="69" id="{6A473FDF-CA70-4240-9B57-BC502A00E17B}">
            <xm:f>リスト!$AA$30=1</xm:f>
            <x14:dxf>
              <font>
                <color theme="0"/>
              </font>
            </x14:dxf>
          </x14:cfRule>
          <xm:sqref>X183:AG183</xm:sqref>
        </x14:conditionalFormatting>
        <x14:conditionalFormatting xmlns:xm="http://schemas.microsoft.com/office/excel/2006/main">
          <x14:cfRule type="expression" priority="67" id="{A0D28D7C-AE9D-4E8B-8ADF-D9B821BE2E04}">
            <xm:f>リスト!$AA$32=1</xm:f>
            <x14:dxf>
              <font>
                <color theme="0"/>
              </font>
            </x14:dxf>
          </x14:cfRule>
          <xm:sqref>X206:AG206</xm:sqref>
        </x14:conditionalFormatting>
        <x14:conditionalFormatting xmlns:xm="http://schemas.microsoft.com/office/excel/2006/main">
          <x14:cfRule type="expression" priority="65" id="{3C4A1E9B-8ABE-44D7-97CF-42BA5A204E07}">
            <xm:f>リスト!$AA$34=1</xm:f>
            <x14:dxf>
              <font>
                <color theme="0"/>
              </font>
            </x14:dxf>
          </x14:cfRule>
          <xm:sqref>X218:AG218</xm:sqref>
        </x14:conditionalFormatting>
        <x14:conditionalFormatting xmlns:xm="http://schemas.microsoft.com/office/excel/2006/main">
          <x14:cfRule type="expression" priority="63" id="{E400BE23-A14F-4EAF-BFCE-B1D8D2D7F173}">
            <xm:f>リスト!$AA$36=1</xm:f>
            <x14:dxf>
              <font>
                <color theme="0"/>
              </font>
            </x14:dxf>
          </x14:cfRule>
          <xm:sqref>X230:AG230</xm:sqref>
        </x14:conditionalFormatting>
        <x14:conditionalFormatting xmlns:xm="http://schemas.microsoft.com/office/excel/2006/main">
          <x14:cfRule type="expression" priority="61" id="{4933C378-62F1-45EC-A31A-86E67EBF5DE3}">
            <xm:f>リスト!$AA$38=1</xm:f>
            <x14:dxf>
              <font>
                <color theme="0"/>
              </font>
            </x14:dxf>
          </x14:cfRule>
          <xm:sqref>X253:AG253</xm:sqref>
        </x14:conditionalFormatting>
        <x14:conditionalFormatting xmlns:xm="http://schemas.microsoft.com/office/excel/2006/main">
          <x14:cfRule type="expression" priority="59" id="{50C0BC53-C132-4764-9248-C3F7240B0E17}">
            <xm:f>リスト!$AA$40=1</xm:f>
            <x14:dxf>
              <font>
                <color theme="0"/>
              </font>
            </x14:dxf>
          </x14:cfRule>
          <xm:sqref>X265:AG265</xm:sqref>
        </x14:conditionalFormatting>
        <x14:conditionalFormatting xmlns:xm="http://schemas.microsoft.com/office/excel/2006/main">
          <x14:cfRule type="expression" priority="57" id="{43A60581-3AF2-49B4-8CE6-277474213679}">
            <xm:f>リスト!$AA$42=1</xm:f>
            <x14:dxf>
              <font>
                <color theme="0"/>
              </font>
            </x14:dxf>
          </x14:cfRule>
          <xm:sqref>X277:AG277</xm:sqref>
        </x14:conditionalFormatting>
        <x14:conditionalFormatting xmlns:xm="http://schemas.microsoft.com/office/excel/2006/main">
          <x14:cfRule type="expression" priority="55" id="{9946ED85-1C85-49A1-AF7B-BE04888192B6}">
            <xm:f>リスト!$AA$44=1</xm:f>
            <x14:dxf>
              <font>
                <color theme="0"/>
              </font>
            </x14:dxf>
          </x14:cfRule>
          <xm:sqref>X300:AG300</xm:sqref>
        </x14:conditionalFormatting>
        <x14:conditionalFormatting xmlns:xm="http://schemas.microsoft.com/office/excel/2006/main">
          <x14:cfRule type="expression" priority="53" id="{F5070045-A140-4382-92B4-0C11FA03CFCB}">
            <xm:f>リスト!$AA$46=1</xm:f>
            <x14:dxf>
              <font>
                <color theme="0"/>
              </font>
            </x14:dxf>
          </x14:cfRule>
          <xm:sqref>X312:AG312</xm:sqref>
        </x14:conditionalFormatting>
        <x14:conditionalFormatting xmlns:xm="http://schemas.microsoft.com/office/excel/2006/main">
          <x14:cfRule type="expression" priority="51" id="{F7E524B3-1DED-45BC-B56F-80C7994A7E52}">
            <xm:f>リスト!$AA$48=1</xm:f>
            <x14:dxf>
              <font>
                <color theme="0"/>
              </font>
            </x14:dxf>
          </x14:cfRule>
          <xm:sqref>X324:AG324</xm:sqref>
        </x14:conditionalFormatting>
        <x14:conditionalFormatting xmlns:xm="http://schemas.microsoft.com/office/excel/2006/main">
          <x14:cfRule type="expression" priority="49" id="{DC4665EA-CD15-4F5B-B5F8-73424095BDB0}">
            <xm:f>リスト!$AA$50=1</xm:f>
            <x14:dxf>
              <font>
                <color theme="0"/>
              </font>
            </x14:dxf>
          </x14:cfRule>
          <xm:sqref>X347:AG347</xm:sqref>
        </x14:conditionalFormatting>
        <x14:conditionalFormatting xmlns:xm="http://schemas.microsoft.com/office/excel/2006/main">
          <x14:cfRule type="expression" priority="47" id="{F98EB3B9-4236-4738-B916-CFDB2F0E8C6A}">
            <xm:f>リスト!$AA$52=1</xm:f>
            <x14:dxf>
              <font>
                <color theme="0"/>
              </font>
            </x14:dxf>
          </x14:cfRule>
          <xm:sqref>X359:AG359</xm:sqref>
        </x14:conditionalFormatting>
        <x14:conditionalFormatting xmlns:xm="http://schemas.microsoft.com/office/excel/2006/main">
          <x14:cfRule type="expression" priority="45" id="{A75B2880-BB82-472D-9C35-AE9E80CF1953}">
            <xm:f>リスト!$AA$54=1</xm:f>
            <x14:dxf>
              <font>
                <color theme="0"/>
              </font>
            </x14:dxf>
          </x14:cfRule>
          <xm:sqref>X371:AG371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Z58"/>
  <sheetViews>
    <sheetView workbookViewId="0">
      <selection activeCell="AA7" sqref="AA7"/>
    </sheetView>
  </sheetViews>
  <sheetFormatPr defaultRowHeight="11.25"/>
  <cols>
    <col min="1" max="1" width="2.5" customWidth="1"/>
    <col min="3" max="3" width="2.09765625" customWidth="1"/>
    <col min="4" max="4" width="4.8984375" customWidth="1"/>
    <col min="5" max="5" width="2.09765625" customWidth="1"/>
    <col min="7" max="7" width="2.09765625" customWidth="1"/>
    <col min="8" max="8" width="6.8984375" customWidth="1"/>
    <col min="9" max="9" width="2.09765625" customWidth="1"/>
    <col min="10" max="13" width="8.296875" style="2" customWidth="1"/>
    <col min="14" max="14" width="2.8984375" style="2" customWidth="1"/>
    <col min="15" max="15" width="6.19921875" style="2" customWidth="1"/>
    <col min="16" max="16" width="5.09765625" style="2" customWidth="1"/>
    <col min="17" max="17" width="6.296875" style="2" customWidth="1"/>
    <col min="18" max="18" width="6.19921875" style="2" customWidth="1"/>
    <col min="19" max="19" width="4.69921875" style="2" customWidth="1"/>
    <col min="20" max="20" width="5" style="2" customWidth="1"/>
    <col min="21" max="21" width="12.796875" style="2" customWidth="1"/>
    <col min="22" max="22" width="8.296875" style="2" customWidth="1"/>
    <col min="23" max="23" width="4.19921875" style="2" customWidth="1"/>
    <col min="24" max="24" width="6.59765625" style="2" customWidth="1"/>
    <col min="25" max="25" width="1.3984375" style="2" customWidth="1"/>
    <col min="26" max="26" width="6.59765625" style="2" customWidth="1"/>
    <col min="27" max="27" width="3.69921875" style="2" customWidth="1"/>
    <col min="28" max="28" width="8.296875" style="2" customWidth="1"/>
    <col min="29" max="29" width="1.59765625" style="2" customWidth="1"/>
    <col min="30" max="30" width="8.296875" style="2" customWidth="1"/>
    <col min="31" max="31" width="9.69921875" style="2" customWidth="1"/>
    <col min="32" max="32" width="2.69921875" style="2" customWidth="1"/>
    <col min="33" max="33" width="6.59765625" style="2" customWidth="1"/>
    <col min="34" max="34" width="1.3984375" style="2" customWidth="1"/>
    <col min="35" max="35" width="4.296875" style="2" customWidth="1"/>
    <col min="36" max="50" width="3.59765625" style="2" customWidth="1"/>
    <col min="51" max="51" width="1.8984375" style="2" customWidth="1"/>
    <col min="52" max="52" width="9.69921875" style="2" customWidth="1"/>
    <col min="53" max="53" width="1" style="2" customWidth="1"/>
    <col min="54" max="61" width="4.59765625" customWidth="1"/>
    <col min="62" max="62" width="1.8984375" customWidth="1"/>
    <col min="63" max="63" width="9.5" customWidth="1"/>
    <col min="64" max="79" width="6.59765625" customWidth="1"/>
    <col min="80" max="80" width="1.59765625" customWidth="1"/>
    <col min="81" max="81" width="5.69921875" customWidth="1"/>
    <col min="82" max="91" width="4.59765625" customWidth="1"/>
    <col min="92" max="92" width="1.69921875" customWidth="1"/>
    <col min="93" max="93" width="3.19921875" customWidth="1"/>
    <col min="94" max="94" width="10.296875" customWidth="1"/>
    <col min="95" max="95" width="9.69921875" customWidth="1"/>
    <col min="96" max="96" width="2.296875" customWidth="1"/>
    <col min="97" max="97" width="10" customWidth="1"/>
    <col min="98" max="98" width="2.09765625" customWidth="1"/>
    <col min="99" max="100" width="6.59765625" customWidth="1"/>
    <col min="101" max="101" width="2" customWidth="1"/>
    <col min="102" max="102" width="4.59765625" customWidth="1"/>
    <col min="103" max="103" width="6.5" customWidth="1"/>
    <col min="104" max="104" width="3.8984375" customWidth="1"/>
  </cols>
  <sheetData>
    <row r="2" spans="2:103">
      <c r="C2" s="2" t="s">
        <v>224</v>
      </c>
      <c r="D2" s="157" t="s">
        <v>228</v>
      </c>
      <c r="E2" s="2" t="s">
        <v>225</v>
      </c>
      <c r="F2" t="s">
        <v>226</v>
      </c>
    </row>
    <row r="3" spans="2:103">
      <c r="F3" t="s">
        <v>227</v>
      </c>
      <c r="J3"/>
      <c r="K3"/>
      <c r="L3"/>
      <c r="M3"/>
      <c r="N3"/>
      <c r="O3"/>
      <c r="P3"/>
      <c r="Q3"/>
      <c r="R3"/>
      <c r="S3"/>
      <c r="T3"/>
      <c r="U3"/>
      <c r="V3"/>
      <c r="W3"/>
      <c r="X3"/>
      <c r="Y3"/>
      <c r="Z3"/>
      <c r="AA3"/>
      <c r="AB3"/>
      <c r="AC3"/>
      <c r="AD3"/>
      <c r="AE3"/>
      <c r="AF3"/>
      <c r="AG3" s="2" t="s">
        <v>136</v>
      </c>
      <c r="AH3"/>
      <c r="AJ3" s="2" t="s">
        <v>29</v>
      </c>
      <c r="AK3" s="414" t="s">
        <v>26</v>
      </c>
      <c r="AL3" s="414"/>
      <c r="AM3" s="414" t="s">
        <v>133</v>
      </c>
      <c r="AN3" s="414"/>
      <c r="AO3" s="414"/>
      <c r="AP3" s="414"/>
      <c r="AQ3" s="414" t="s">
        <v>25</v>
      </c>
      <c r="AR3" s="414"/>
      <c r="AU3" s="414" t="s">
        <v>24</v>
      </c>
      <c r="AV3" s="414"/>
      <c r="AW3" s="414"/>
      <c r="AX3" s="414"/>
      <c r="AY3"/>
      <c r="AZ3" s="2" t="s">
        <v>138</v>
      </c>
      <c r="BB3" s="414" t="s">
        <v>139</v>
      </c>
      <c r="BC3" s="414"/>
      <c r="BD3" s="414" t="s">
        <v>140</v>
      </c>
      <c r="BE3" s="414"/>
      <c r="BF3" s="414" t="s">
        <v>141</v>
      </c>
      <c r="BG3" s="414"/>
      <c r="BH3" s="414" t="s">
        <v>142</v>
      </c>
      <c r="BI3" s="414"/>
      <c r="BK3" s="2" t="s">
        <v>150</v>
      </c>
      <c r="BL3" s="414" t="s">
        <v>24</v>
      </c>
      <c r="BM3" s="414"/>
      <c r="BN3" s="414"/>
      <c r="BO3" s="414" t="s">
        <v>24</v>
      </c>
      <c r="BP3" s="414"/>
      <c r="BQ3" s="414"/>
      <c r="BR3" s="414" t="s">
        <v>25</v>
      </c>
      <c r="BS3" s="414"/>
      <c r="BT3" s="414"/>
      <c r="BU3" s="414" t="s">
        <v>25</v>
      </c>
      <c r="BV3" s="414"/>
      <c r="BW3" s="414"/>
      <c r="BX3" s="414" t="s">
        <v>26</v>
      </c>
      <c r="BY3" s="414"/>
      <c r="BZ3" s="414" t="s">
        <v>26</v>
      </c>
      <c r="CA3" s="414"/>
      <c r="CC3" t="s">
        <v>176</v>
      </c>
      <c r="CD3" s="414" t="s">
        <v>178</v>
      </c>
      <c r="CE3" s="414"/>
      <c r="CF3" s="414"/>
      <c r="CG3" s="414"/>
      <c r="CH3" s="2"/>
      <c r="CI3" s="414" t="s">
        <v>181</v>
      </c>
      <c r="CJ3" s="414"/>
      <c r="CK3" s="414"/>
      <c r="CL3" s="414"/>
      <c r="CN3" s="2"/>
    </row>
    <row r="4" spans="2:103">
      <c r="F4" t="s">
        <v>229</v>
      </c>
      <c r="J4"/>
      <c r="K4"/>
      <c r="L4"/>
      <c r="M4"/>
      <c r="N4"/>
      <c r="O4"/>
      <c r="P4"/>
      <c r="Q4"/>
      <c r="R4"/>
      <c r="S4"/>
      <c r="T4"/>
      <c r="U4"/>
      <c r="V4"/>
      <c r="W4"/>
      <c r="X4"/>
      <c r="Y4"/>
      <c r="Z4"/>
      <c r="AA4"/>
      <c r="AB4"/>
      <c r="AC4"/>
      <c r="AD4"/>
      <c r="AE4"/>
      <c r="AF4"/>
      <c r="AH4"/>
      <c r="AY4"/>
      <c r="BB4" s="2"/>
      <c r="BC4" s="2"/>
      <c r="BD4" s="2"/>
      <c r="BE4" s="2"/>
      <c r="BF4" s="2"/>
      <c r="BG4" s="2"/>
      <c r="BH4" s="2"/>
      <c r="BI4" s="2"/>
      <c r="BK4" s="2"/>
      <c r="BL4" s="2"/>
      <c r="BM4" s="2"/>
      <c r="BN4" s="2"/>
      <c r="BO4" s="2"/>
      <c r="BP4" s="2"/>
      <c r="BQ4" s="2"/>
      <c r="BR4" s="2"/>
      <c r="BS4" s="2"/>
      <c r="BT4" s="2"/>
      <c r="BU4" s="2"/>
      <c r="BV4" s="2"/>
      <c r="BW4" s="2"/>
      <c r="BX4" s="2"/>
      <c r="BY4" s="2"/>
      <c r="BZ4" s="2"/>
      <c r="CA4" s="2"/>
      <c r="CD4" s="2"/>
      <c r="CE4" s="2"/>
      <c r="CF4" s="2"/>
      <c r="CG4" s="2"/>
      <c r="CH4" s="2"/>
      <c r="CI4" s="2"/>
      <c r="CJ4" s="2"/>
      <c r="CK4" s="2"/>
      <c r="CL4" s="2"/>
      <c r="CN4" s="2"/>
    </row>
    <row r="5" spans="2:103">
      <c r="F5" t="s">
        <v>230</v>
      </c>
      <c r="J5"/>
      <c r="K5"/>
      <c r="L5"/>
      <c r="M5"/>
      <c r="N5"/>
      <c r="O5"/>
      <c r="P5"/>
      <c r="Q5"/>
      <c r="R5"/>
      <c r="S5"/>
      <c r="T5"/>
      <c r="U5"/>
      <c r="V5"/>
      <c r="W5"/>
      <c r="X5"/>
      <c r="Y5"/>
      <c r="Z5"/>
      <c r="AA5"/>
      <c r="AB5"/>
      <c r="AC5"/>
      <c r="AD5"/>
      <c r="AE5"/>
      <c r="AF5"/>
      <c r="AH5"/>
      <c r="AY5"/>
      <c r="BB5" s="2"/>
      <c r="BC5" s="2"/>
      <c r="BD5" s="2"/>
      <c r="BE5" s="2"/>
      <c r="BF5" s="2"/>
      <c r="BG5" s="2"/>
      <c r="BH5" s="2"/>
      <c r="BI5" s="2"/>
      <c r="BK5" s="2"/>
      <c r="BL5" s="2"/>
      <c r="BM5" s="2"/>
      <c r="BN5" s="2"/>
      <c r="BO5" s="2"/>
      <c r="BP5" s="2"/>
      <c r="BQ5" s="2"/>
      <c r="BR5" s="2"/>
      <c r="BS5" s="2"/>
      <c r="BT5" s="2"/>
      <c r="BU5" s="2"/>
      <c r="BV5" s="2"/>
      <c r="BW5" s="2"/>
      <c r="BX5" s="2"/>
      <c r="BY5" s="2"/>
      <c r="BZ5" s="2"/>
      <c r="CA5" s="2"/>
      <c r="CD5" s="2"/>
      <c r="CE5" s="2"/>
      <c r="CF5" s="2"/>
      <c r="CG5" s="2"/>
      <c r="CH5" s="2"/>
      <c r="CI5" s="2"/>
      <c r="CJ5" s="2"/>
      <c r="CK5" s="2"/>
      <c r="CL5" s="2"/>
      <c r="CN5" s="2"/>
    </row>
    <row r="6" spans="2:103">
      <c r="J6" s="2" t="s">
        <v>71</v>
      </c>
      <c r="K6" s="2" t="s">
        <v>33</v>
      </c>
      <c r="L6" s="2" t="s">
        <v>127</v>
      </c>
      <c r="M6" s="2" t="s">
        <v>131</v>
      </c>
      <c r="N6" s="2" t="s">
        <v>31</v>
      </c>
      <c r="O6" s="2" t="s">
        <v>132</v>
      </c>
      <c r="P6" s="2" t="s">
        <v>48</v>
      </c>
      <c r="Q6" s="2" t="s">
        <v>135</v>
      </c>
      <c r="R6" s="2" t="s">
        <v>134</v>
      </c>
      <c r="S6" s="2" t="s">
        <v>49</v>
      </c>
      <c r="T6" s="2" t="s">
        <v>49</v>
      </c>
      <c r="U6" s="2" t="s">
        <v>94</v>
      </c>
      <c r="V6" s="2" t="s">
        <v>73</v>
      </c>
      <c r="W6" s="2" t="s">
        <v>109</v>
      </c>
      <c r="X6" s="414" t="s">
        <v>127</v>
      </c>
      <c r="Y6" s="414"/>
      <c r="Z6" s="414"/>
      <c r="AB6" s="62" t="s">
        <v>131</v>
      </c>
      <c r="AC6" s="62"/>
      <c r="AD6" s="62"/>
      <c r="AE6" s="62"/>
      <c r="AI6" s="2" t="s">
        <v>136</v>
      </c>
      <c r="AK6" s="2" t="s">
        <v>146</v>
      </c>
      <c r="AL6" s="2" t="s">
        <v>149</v>
      </c>
      <c r="AM6" s="2" t="s">
        <v>145</v>
      </c>
      <c r="AN6" s="2" t="s">
        <v>146</v>
      </c>
      <c r="AO6" s="2" t="s">
        <v>147</v>
      </c>
      <c r="AP6" s="2" t="s">
        <v>148</v>
      </c>
      <c r="AQ6" s="2" t="s">
        <v>145</v>
      </c>
      <c r="AR6" s="2" t="s">
        <v>146</v>
      </c>
      <c r="AS6" s="2" t="s">
        <v>147</v>
      </c>
      <c r="AT6" s="2" t="s">
        <v>148</v>
      </c>
      <c r="AU6" s="2" t="s">
        <v>145</v>
      </c>
      <c r="AV6" s="2" t="s">
        <v>146</v>
      </c>
      <c r="AW6" s="2" t="s">
        <v>147</v>
      </c>
      <c r="AX6" s="2" t="s">
        <v>148</v>
      </c>
      <c r="BB6" s="2" t="s">
        <v>143</v>
      </c>
      <c r="BC6" s="2" t="s">
        <v>144</v>
      </c>
      <c r="BD6" s="2" t="s">
        <v>143</v>
      </c>
      <c r="BE6" s="2" t="s">
        <v>144</v>
      </c>
      <c r="BF6" s="2" t="s">
        <v>143</v>
      </c>
      <c r="BG6" s="2" t="s">
        <v>144</v>
      </c>
      <c r="BH6" s="2" t="s">
        <v>143</v>
      </c>
      <c r="BI6" s="2" t="s">
        <v>144</v>
      </c>
      <c r="BL6" t="s">
        <v>151</v>
      </c>
      <c r="BM6" t="s">
        <v>152</v>
      </c>
      <c r="BN6" t="s">
        <v>153</v>
      </c>
      <c r="BO6" t="s">
        <v>154</v>
      </c>
      <c r="BP6" t="s">
        <v>155</v>
      </c>
      <c r="BQ6" t="s">
        <v>156</v>
      </c>
      <c r="BR6" t="s">
        <v>157</v>
      </c>
      <c r="BS6" t="s">
        <v>158</v>
      </c>
      <c r="BT6" t="s">
        <v>159</v>
      </c>
      <c r="BU6" t="s">
        <v>160</v>
      </c>
      <c r="BV6" t="s">
        <v>161</v>
      </c>
      <c r="BW6" t="s">
        <v>162</v>
      </c>
      <c r="BX6" t="s">
        <v>163</v>
      </c>
      <c r="BY6" t="s">
        <v>164</v>
      </c>
      <c r="BZ6" t="s">
        <v>165</v>
      </c>
      <c r="CA6" t="s">
        <v>166</v>
      </c>
      <c r="CD6" s="2">
        <v>100</v>
      </c>
      <c r="CE6" s="2" t="s">
        <v>179</v>
      </c>
      <c r="CF6" s="2" t="s">
        <v>32</v>
      </c>
      <c r="CG6" t="s">
        <v>180</v>
      </c>
      <c r="CH6" s="2" t="s">
        <v>177</v>
      </c>
      <c r="CI6" s="2">
        <v>100</v>
      </c>
      <c r="CJ6" s="2" t="s">
        <v>179</v>
      </c>
      <c r="CK6" s="2" t="s">
        <v>32</v>
      </c>
      <c r="CL6" t="s">
        <v>180</v>
      </c>
      <c r="CM6" s="2" t="s">
        <v>177</v>
      </c>
      <c r="CU6" t="s">
        <v>202</v>
      </c>
      <c r="CX6" s="414" t="s">
        <v>26</v>
      </c>
      <c r="CY6" s="414"/>
    </row>
    <row r="7" spans="2:103">
      <c r="J7" s="2">
        <f>ROW(J7)-6</f>
        <v>1</v>
      </c>
      <c r="K7" s="2" t="str">
        <f>IF(ISNA(VLOOKUP(J7,'陸上２（参加者名簿）'!$C$27:$CD$178,5,)),"",VLOOKUP(J7,'陸上２（参加者名簿）'!$C$27:$CD$178,5,))</f>
        <v/>
      </c>
      <c r="L7" s="70" t="str">
        <f>CONCATENATE(X7,Y7,Z7)</f>
        <v>0  0</v>
      </c>
      <c r="M7" s="71" t="str">
        <f>ASC(AE7)</f>
        <v xml:space="preserve">  </v>
      </c>
      <c r="N7" s="70">
        <f>VLOOKUP(J7,'陸上２（参加者名簿）'!$C$27:$CD$178,48,)</f>
        <v>0</v>
      </c>
      <c r="O7" s="71" t="str">
        <f>VLOOKUP(J7,'陸上２（参加者名簿）'!$C$27:$CD$178,80,)</f>
        <v/>
      </c>
      <c r="P7" s="70">
        <f>VLOOKUP(J7,'陸上２（参加者名簿）'!$C$27:$CD$178,54,)</f>
        <v>0</v>
      </c>
      <c r="Q7" s="70">
        <f>VLOOKUP(J7,'陸上２（参加者名簿）'!$C$27:$CD$178,72,)</f>
        <v>0</v>
      </c>
      <c r="R7" s="74">
        <f>VLOOKUP(J7,'陸上２（参加者名簿）'!$C$27:$CD$178,52,)</f>
        <v>0</v>
      </c>
      <c r="S7" s="70">
        <f>VLOOKUP(J7,'陸上２（参加者名簿）'!$C$27:$CD$178,58,)</f>
        <v>0</v>
      </c>
      <c r="T7" s="70">
        <f>VLOOKUP(J7,'陸上２（参加者名簿）'!$C$27:$CD$178,65,)</f>
        <v>0</v>
      </c>
      <c r="U7" s="70" t="str">
        <f>'陸上２（参加者名簿）'!$CD$18</f>
        <v/>
      </c>
      <c r="V7" s="70" t="str">
        <f>'陸上２（参加者名簿）'!$CD$20</f>
        <v/>
      </c>
      <c r="W7" s="71">
        <f>IF(R7&lt;=6,R7,"")</f>
        <v>0</v>
      </c>
      <c r="X7" s="70">
        <f>IF(ISNA(VLOOKUP(J7,'陸上２（参加者名簿）'!$C$27:$CD$178,11,)),"",VLOOKUP(J7,'陸上２（参加者名簿）'!$C$27:$CD$178,11,))</f>
        <v>0</v>
      </c>
      <c r="Y7" s="71" t="s">
        <v>218</v>
      </c>
      <c r="Z7" s="70">
        <f>IF(ISNA(VLOOKUP(J7,'陸上２（参加者名簿）'!$C$27:$CD$178,18,)),"",VLOOKUP(J7,'陸上２（参加者名簿）'!$C$27:$CD$178,18,))</f>
        <v>0</v>
      </c>
      <c r="AA7" s="70">
        <f>COUNT(X7)</f>
        <v>1</v>
      </c>
      <c r="AB7" s="71" t="str">
        <f>IF(ISNA(VLOOKUP(J7,'陸上２（参加者名簿）'!$C$27:$CD$178,25,)),"",VLOOKUP(J7,'陸上２（参加者名簿）'!$C$27:$CD$178,25,))</f>
        <v/>
      </c>
      <c r="AC7" s="2" t="s">
        <v>218</v>
      </c>
      <c r="AD7" s="70" t="str">
        <f>IF(ISNA(VLOOKUP(J7,'陸上２（参加者名簿）'!$C$27:$CD$178,32,)),"",VLOOKUP(J7,'陸上２（参加者名簿）'!$C$27:$CD$178,32,))</f>
        <v/>
      </c>
      <c r="AE7" s="71" t="str">
        <f t="shared" ref="AE7:AE18" si="0">CONCATENATE(AB7,AC7,AD7)</f>
        <v xml:space="preserve">  </v>
      </c>
      <c r="AF7" s="2">
        <v>1</v>
      </c>
      <c r="AG7" t="str">
        <f>CONCATENATE('陸上２（参加者名簿）'!BD27,'陸上２（参加者名簿）'!AX27,'陸上２（参加者名簿）'!BV27)</f>
        <v/>
      </c>
      <c r="AI7" s="75" t="s">
        <v>137</v>
      </c>
      <c r="AJ7" s="42">
        <f>IF(基本入力!I37="",0,1)</f>
        <v>0</v>
      </c>
      <c r="AK7" s="2">
        <f>COUNTIF($AG$7:$AG$54,"一般男×")</f>
        <v>0</v>
      </c>
      <c r="AL7" s="2">
        <f>COUNTIF($AG$7:$AG$54,"一般女×")</f>
        <v>0</v>
      </c>
      <c r="AM7" s="2">
        <f>COUNTIF($AG$7:$AG$54,"高校生男○")</f>
        <v>0</v>
      </c>
      <c r="AN7" s="2">
        <f>COUNTIF($AG$7:$AG$54,"高校生男×")</f>
        <v>0</v>
      </c>
      <c r="AO7" s="2">
        <f>COUNTIF(AG7:AG54,"高校生女○")</f>
        <v>0</v>
      </c>
      <c r="AP7" s="2">
        <f>COUNTIF($AG$7:$AG$54,"高校生女×")</f>
        <v>0</v>
      </c>
      <c r="AQ7" s="2">
        <f>COUNTIF($AG$7:$AG$54,"中学生男○")</f>
        <v>0</v>
      </c>
      <c r="AR7" s="2">
        <f>COUNTIF($AG$7:$AG$54,"中学生男×")</f>
        <v>0</v>
      </c>
      <c r="AS7" s="2">
        <f>COUNTIF($AG$7:$AG$54,"中学生女○")</f>
        <v>0</v>
      </c>
      <c r="AT7" s="2">
        <f>COUNTIF($AG$7:$AG$54,"中学生女×")</f>
        <v>0</v>
      </c>
      <c r="AU7" s="2">
        <f>COUNTIF($AG$7:$AG$54,"小学生男○")</f>
        <v>0</v>
      </c>
      <c r="AV7" s="2">
        <f>COUNTIF($AG$7:$AG$54,"小学生男×")</f>
        <v>0</v>
      </c>
      <c r="AW7" s="2">
        <f>COUNTIF($AG$7:$AG$54,"小学生女○")</f>
        <v>0</v>
      </c>
      <c r="AX7" s="2">
        <f>COUNTIF($AG$7:$AG$54,"小学生女×")</f>
        <v>0</v>
      </c>
      <c r="AY7" s="2">
        <v>1</v>
      </c>
      <c r="AZ7" t="str">
        <f>CONCATENATE('陸上２（参加者名簿）'!BD27,'陸上２（参加者名簿）'!BO27,'陸上２（参加者名簿）'!AX27)</f>
        <v/>
      </c>
      <c r="BB7">
        <f>COUNTIF($AZ$7:$AZ$54,"小学生400mR男")</f>
        <v>0</v>
      </c>
      <c r="BC7">
        <f>COUNTIF($AZ$7:$AZ$54,"小学生400mR女")</f>
        <v>0</v>
      </c>
      <c r="BD7">
        <f>COUNTIF($AZ$7:$AZ$54,"中学生400mR男")</f>
        <v>0</v>
      </c>
      <c r="BE7">
        <f>COUNTIF($AZ$7:$AZ$54,"中学生400mR女")</f>
        <v>0</v>
      </c>
      <c r="BF7">
        <f>COUNTIF($AZ$7:$AZ$54,"高校生400mR男")</f>
        <v>0</v>
      </c>
      <c r="BG7">
        <f>COUNTIF($AZ$7:$AZ$54,"高校生400mR女")</f>
        <v>0</v>
      </c>
      <c r="BH7">
        <f>COUNTIF($AZ$7:$AZ$54,"一般400mR男")</f>
        <v>0</v>
      </c>
      <c r="BI7">
        <f>COUNTIF($AZ$7:$AZ$54,"一般400mR女")</f>
        <v>0</v>
      </c>
      <c r="BJ7">
        <v>1</v>
      </c>
      <c r="BK7" t="str">
        <f>CONCATENATE('陸上２（参加者名簿）'!BD27,'陸上２（参加者名簿）'!AX27,'陸上２（参加者名簿）'!BH27)</f>
        <v/>
      </c>
      <c r="BL7">
        <f>COUNTIF($BK$7:$BK$54,"小学生男100")</f>
        <v>0</v>
      </c>
      <c r="BM7">
        <f>COUNTIF($BK$7:$BK$54,"小学生男８０mH")</f>
        <v>0</v>
      </c>
      <c r="BN7">
        <f>COUNTIF($BK$7:$BK$54,"小学生男走幅跳")</f>
        <v>0</v>
      </c>
      <c r="BO7">
        <f>COUNTIF($BK$7:$BK$54,"小学生女100")</f>
        <v>0</v>
      </c>
      <c r="BP7">
        <f>COUNTIF($BK$7:$BK$54,"小学生女８０mH")</f>
        <v>0</v>
      </c>
      <c r="BQ7">
        <f>COUNTIF($BK$7:$BK$54,"小学生女走幅跳")</f>
        <v>0</v>
      </c>
      <c r="BR7">
        <f>COUNTIF($BK$7:$BK$54,"中学生男200")</f>
        <v>0</v>
      </c>
      <c r="BS7">
        <f>COUNTIF($BK$7:$BK$54,"中学生男走高跳")</f>
        <v>0</v>
      </c>
      <c r="BT7">
        <f>COUNTIF($BK$7:$BK$54,"中学生男砲丸投")</f>
        <v>0</v>
      </c>
      <c r="BU7">
        <f>COUNTIF($BK$7:$BK$54,"中学生女200")</f>
        <v>0</v>
      </c>
      <c r="BV7">
        <f>COUNTIF($BK$7:$BK$54,"中学生女走高跳")</f>
        <v>0</v>
      </c>
      <c r="BW7">
        <f>COUNTIF($BK$7:$BK$54,"中学生女砲丸投")</f>
        <v>0</v>
      </c>
      <c r="BX7">
        <f>COUNTIF($BK$7:$BK$54,"一般男3000")</f>
        <v>0</v>
      </c>
      <c r="BY7">
        <f>COUNTIF($BK$7:$BK$54,"一般男砲丸投")</f>
        <v>0</v>
      </c>
      <c r="BZ7">
        <f>COUNTIF($BK$7:$BK$54,"一般女3000")</f>
        <v>0</v>
      </c>
      <c r="CA7">
        <f>COUNTIF($BK$7:$BK$54,"一般女砲丸投")</f>
        <v>0</v>
      </c>
      <c r="CC7" s="2"/>
      <c r="CD7">
        <f>COUNTIF($CP$7:$CP$54,CS7)</f>
        <v>0</v>
      </c>
      <c r="CE7">
        <f>COUNTIF($CP$7:$CP$54,CS8)</f>
        <v>0</v>
      </c>
      <c r="CF7">
        <f>COUNTIF($CP$7:$CP$54,CS9)</f>
        <v>0</v>
      </c>
      <c r="CG7">
        <f>COUNTIF($CQ$7:$CQ$54,CS10)</f>
        <v>0</v>
      </c>
      <c r="CH7">
        <f>SUM(CD7:CG7)</f>
        <v>0</v>
      </c>
      <c r="CI7">
        <f>COUNTIF($CP$7:$CP$54,CS11)</f>
        <v>0</v>
      </c>
      <c r="CJ7">
        <f>COUNTIF($CP$7:$CP$54,CS12)</f>
        <v>0</v>
      </c>
      <c r="CK7">
        <f>COUNTIF($CP$7:$CP$54,CS13)</f>
        <v>0</v>
      </c>
      <c r="CL7">
        <f>COUNTIF($CQ$7:$CQ$54,CS14)</f>
        <v>0</v>
      </c>
      <c r="CM7">
        <f>SUM(CI7:CL7)</f>
        <v>0</v>
      </c>
      <c r="CO7">
        <v>1</v>
      </c>
      <c r="CP7" s="2" t="str">
        <f>CONCATENATE('陸上２（参加者名簿）'!BD27,'陸上２（参加者名簿）'!AX27,'陸上２（参加者名簿）'!BH27)</f>
        <v/>
      </c>
      <c r="CQ7" t="str">
        <f>CONCATENATE('陸上２（参加者名簿）'!BD27,'陸上２（参加者名簿）'!AX27,'陸上２（参加者名簿）'!BO27)</f>
        <v/>
      </c>
      <c r="CS7" t="str">
        <f>CONCATENATE(B9,D9,F9)</f>
        <v>小学生男100</v>
      </c>
      <c r="CU7" t="str">
        <f>CONCATENATE('陸上３（リレー申込書）'!H20,'陸上３（リレー申込書）'!O20)</f>
        <v/>
      </c>
      <c r="CX7">
        <v>1</v>
      </c>
      <c r="CY7" t="str">
        <f>CONCATENATE('陸上２（参加者名簿）'!BD27,'陸上２（参加者名簿）'!AX27)</f>
        <v/>
      </c>
    </row>
    <row r="8" spans="2:103">
      <c r="B8" s="4" t="s">
        <v>48</v>
      </c>
      <c r="C8" s="4"/>
      <c r="D8" s="4" t="s">
        <v>31</v>
      </c>
      <c r="E8" s="4"/>
      <c r="F8" s="4" t="s">
        <v>49</v>
      </c>
      <c r="H8" s="2" t="s">
        <v>55</v>
      </c>
      <c r="J8" s="2">
        <f t="shared" ref="J8:J54" si="1">ROW(J8)-6</f>
        <v>2</v>
      </c>
      <c r="K8" s="2" t="str">
        <f>IF(ISNA(VLOOKUP(J8,'陸上２（参加者名簿）'!$C$27:$CD$178,5,)),"",VLOOKUP(J8,'陸上２（参加者名簿）'!$C$27:$CD$178,5,))</f>
        <v/>
      </c>
      <c r="L8" s="70" t="str">
        <f>CONCATENATE(X8,Y8,Z8)</f>
        <v>0  0</v>
      </c>
      <c r="M8" s="71" t="str">
        <f t="shared" ref="M8:M54" si="2">ASC(AE8)</f>
        <v xml:space="preserve">  </v>
      </c>
      <c r="N8" s="70">
        <f>VLOOKUP(J8,'陸上２（参加者名簿）'!$C$27:$CD$178,48,)</f>
        <v>0</v>
      </c>
      <c r="O8" s="71" t="str">
        <f>VLOOKUP(J8,'陸上２（参加者名簿）'!$C$27:$CD$178,80,)</f>
        <v/>
      </c>
      <c r="P8" s="70">
        <f>VLOOKUP(J8,'陸上２（参加者名簿）'!$C$27:$CD$178,54,)</f>
        <v>0</v>
      </c>
      <c r="Q8" s="70">
        <f>VLOOKUP(J8,'陸上２（参加者名簿）'!$C$27:$CD$178,72,)</f>
        <v>0</v>
      </c>
      <c r="R8" s="74">
        <f>VLOOKUP(J8,'陸上２（参加者名簿）'!$C$27:$CD$178,52,)</f>
        <v>0</v>
      </c>
      <c r="S8" s="70">
        <f>VLOOKUP(J8,'陸上２（参加者名簿）'!$C$27:$CD$178,58,)</f>
        <v>0</v>
      </c>
      <c r="T8" s="70">
        <f>VLOOKUP(J8,'陸上２（参加者名簿）'!$C$27:$CD$178,65,)</f>
        <v>0</v>
      </c>
      <c r="U8" s="70" t="str">
        <f>'陸上２（参加者名簿）'!$CD$18</f>
        <v/>
      </c>
      <c r="V8" s="70" t="str">
        <f>'陸上２（参加者名簿）'!$CD$20</f>
        <v/>
      </c>
      <c r="W8" s="71">
        <f t="shared" ref="W8:W9" si="3">IF(R8&lt;=6,R8,"")</f>
        <v>0</v>
      </c>
      <c r="X8" s="70">
        <f>IF(ISNA(VLOOKUP(J8,'陸上２（参加者名簿）'!$C$27:$CD$178,11,)),"",VLOOKUP(J8,'陸上２（参加者名簿）'!$C$27:$CD$178,11,))</f>
        <v>0</v>
      </c>
      <c r="Y8" s="71" t="s">
        <v>218</v>
      </c>
      <c r="Z8" s="70">
        <f>IF(ISNA(VLOOKUP(J8,'陸上２（参加者名簿）'!$C$27:$CD$178,18,)),"",VLOOKUP(J8,'陸上２（参加者名簿）'!$C$27:$CD$178,18,))</f>
        <v>0</v>
      </c>
      <c r="AA8" s="70">
        <f t="shared" ref="AA8:AA54" si="4">COUNT(X8)</f>
        <v>1</v>
      </c>
      <c r="AB8" s="71" t="str">
        <f>IF(ISNA(VLOOKUP(J8,'陸上２（参加者名簿）'!$C$27:$CD$178,25,)),"",VLOOKUP(J8,'陸上２（参加者名簿）'!$C$27:$CD$178,25,))</f>
        <v/>
      </c>
      <c r="AC8" s="2" t="s">
        <v>218</v>
      </c>
      <c r="AD8" s="70" t="str">
        <f>IF(ISNA(VLOOKUP(J8,'陸上２（参加者名簿）'!$C$27:$CD$178,32,)),"",VLOOKUP(J8,'陸上２（参加者名簿）'!$C$27:$CD$178,32,))</f>
        <v/>
      </c>
      <c r="AE8" s="71" t="str">
        <f t="shared" si="0"/>
        <v xml:space="preserve">  </v>
      </c>
      <c r="AF8" s="2">
        <v>2</v>
      </c>
      <c r="AG8" t="str">
        <f>CONCATENATE('陸上２（参加者名簿）'!BD28,'陸上２（参加者名簿）'!AX28,'陸上２（参加者名簿）'!BV28)</f>
        <v/>
      </c>
      <c r="AI8" s="75" t="s">
        <v>167</v>
      </c>
      <c r="AJ8" s="2">
        <v>500</v>
      </c>
      <c r="AK8" s="2">
        <v>500</v>
      </c>
      <c r="AL8" s="2">
        <v>500</v>
      </c>
      <c r="AM8" s="2">
        <v>300</v>
      </c>
      <c r="AN8" s="2">
        <v>500</v>
      </c>
      <c r="AO8" s="2">
        <v>300</v>
      </c>
      <c r="AP8" s="2">
        <v>500</v>
      </c>
      <c r="AQ8" s="2">
        <v>300</v>
      </c>
      <c r="AR8" s="2">
        <v>500</v>
      </c>
      <c r="AS8" s="2">
        <v>300</v>
      </c>
      <c r="AT8" s="2">
        <v>500</v>
      </c>
      <c r="AU8" s="2">
        <v>300</v>
      </c>
      <c r="AV8" s="2">
        <v>500</v>
      </c>
      <c r="AW8" s="2">
        <v>300</v>
      </c>
      <c r="AX8" s="2">
        <v>500</v>
      </c>
      <c r="AY8" s="2">
        <v>2</v>
      </c>
      <c r="AZ8" t="str">
        <f>CONCATENATE('陸上２（参加者名簿）'!BD28,'陸上２（参加者名簿）'!BO28,'陸上２（参加者名簿）'!AX28)</f>
        <v/>
      </c>
      <c r="BJ8">
        <v>2</v>
      </c>
      <c r="BK8" t="str">
        <f>CONCATENATE('陸上２（参加者名簿）'!BD28,'陸上２（参加者名簿）'!AX28,'陸上２（参加者名簿）'!BH28)</f>
        <v/>
      </c>
      <c r="BM8">
        <f>SUM(BL7:BN7)</f>
        <v>0</v>
      </c>
      <c r="BP8">
        <f>SUM(BO7:BQ7)</f>
        <v>0</v>
      </c>
      <c r="BS8">
        <f>SUM(BR7:BT7)</f>
        <v>0</v>
      </c>
      <c r="BV8">
        <f>SUM(BU7:BW7)</f>
        <v>0</v>
      </c>
      <c r="BX8">
        <f>SUM(BX7:BY7)</f>
        <v>0</v>
      </c>
      <c r="BZ8">
        <f>SUM(BZ7:CA7)</f>
        <v>0</v>
      </c>
      <c r="CC8" s="2"/>
      <c r="CO8">
        <v>2</v>
      </c>
      <c r="CP8" s="2" t="str">
        <f>CONCATENATE('陸上２（参加者名簿）'!BD28,'陸上２（参加者名簿）'!AX28,'陸上２（参加者名簿）'!BH28)</f>
        <v/>
      </c>
      <c r="CQ8" t="str">
        <f>CONCATENATE('陸上２（参加者名簿）'!BD28,'陸上２（参加者名簿）'!AX28,'陸上２（参加者名簿）'!BO28)</f>
        <v/>
      </c>
      <c r="CS8" t="str">
        <f>CONCATENATE(B9,D9,F12)</f>
        <v>小学生男８０mH</v>
      </c>
      <c r="CU8" t="str">
        <f>CONCATENATE('陸上３（リレー申込書）'!X20,'陸上３（リレー申込書）'!AE20)</f>
        <v/>
      </c>
      <c r="CX8">
        <v>2</v>
      </c>
      <c r="CY8" t="str">
        <f>CONCATENATE('陸上２（参加者名簿）'!BD28,'陸上２（参加者名簿）'!AX28)</f>
        <v/>
      </c>
    </row>
    <row r="9" spans="2:103">
      <c r="B9" s="3" t="s">
        <v>24</v>
      </c>
      <c r="C9" s="4"/>
      <c r="D9" s="3" t="s">
        <v>27</v>
      </c>
      <c r="E9" s="4"/>
      <c r="F9" s="3">
        <v>100</v>
      </c>
      <c r="H9" s="17" t="s">
        <v>56</v>
      </c>
      <c r="J9" s="2">
        <f t="shared" si="1"/>
        <v>3</v>
      </c>
      <c r="K9" s="2" t="str">
        <f>IF(ISNA(VLOOKUP(J9,'陸上２（参加者名簿）'!$C$27:$CD$178,5,)),"",VLOOKUP(J9,'陸上２（参加者名簿）'!$C$27:$CD$178,5,))</f>
        <v/>
      </c>
      <c r="L9" s="70" t="str">
        <f t="shared" ref="L9:L54" si="5">CONCATENATE(X9,Y9,Z9)</f>
        <v>0  0</v>
      </c>
      <c r="M9" s="71" t="str">
        <f t="shared" si="2"/>
        <v xml:space="preserve">  </v>
      </c>
      <c r="N9" s="70">
        <f>VLOOKUP(J9,'陸上２（参加者名簿）'!$C$27:$CD$178,48,)</f>
        <v>0</v>
      </c>
      <c r="O9" s="71" t="str">
        <f>VLOOKUP(J9,'陸上２（参加者名簿）'!$C$27:$CD$178,80,)</f>
        <v/>
      </c>
      <c r="P9" s="70">
        <f>VLOOKUP(J9,'陸上２（参加者名簿）'!$C$27:$CD$178,54,)</f>
        <v>0</v>
      </c>
      <c r="Q9" s="70">
        <f>VLOOKUP(J9,'陸上２（参加者名簿）'!$C$27:$CD$178,72,)</f>
        <v>0</v>
      </c>
      <c r="R9" s="74">
        <f>VLOOKUP(J9,'陸上２（参加者名簿）'!$C$27:$CD$178,52,)</f>
        <v>0</v>
      </c>
      <c r="S9" s="70">
        <f>VLOOKUP(J9,'陸上２（参加者名簿）'!$C$27:$CD$178,58,)</f>
        <v>0</v>
      </c>
      <c r="T9" s="70">
        <f>VLOOKUP(J9,'陸上２（参加者名簿）'!$C$27:$CD$178,65,)</f>
        <v>0</v>
      </c>
      <c r="U9" s="70" t="str">
        <f>'陸上２（参加者名簿）'!$CD$18</f>
        <v/>
      </c>
      <c r="V9" s="70" t="str">
        <f>'陸上２（参加者名簿）'!$CD$20</f>
        <v/>
      </c>
      <c r="W9" s="71">
        <f t="shared" si="3"/>
        <v>0</v>
      </c>
      <c r="X9" s="70">
        <f>IF(ISNA(VLOOKUP(J9,'陸上２（参加者名簿）'!$C$27:$CD$178,11,)),"",VLOOKUP(J9,'陸上２（参加者名簿）'!$C$27:$CD$178,11,))</f>
        <v>0</v>
      </c>
      <c r="Y9" s="71" t="s">
        <v>218</v>
      </c>
      <c r="Z9" s="70">
        <f>IF(ISNA(VLOOKUP(J9,'陸上２（参加者名簿）'!$C$27:$CD$178,18,)),"",VLOOKUP(J9,'陸上２（参加者名簿）'!$C$27:$CD$178,18,))</f>
        <v>0</v>
      </c>
      <c r="AA9" s="70">
        <f t="shared" si="4"/>
        <v>1</v>
      </c>
      <c r="AB9" s="71" t="str">
        <f>IF(ISNA(VLOOKUP(J9,'陸上２（参加者名簿）'!$C$27:$CD$178,25,)),"",VLOOKUP(J9,'陸上２（参加者名簿）'!$C$27:$CD$178,25,))</f>
        <v/>
      </c>
      <c r="AC9" s="2" t="s">
        <v>218</v>
      </c>
      <c r="AD9" s="70" t="str">
        <f>IF(ISNA(VLOOKUP(J9,'陸上２（参加者名簿）'!$C$27:$CD$178,32,)),"",VLOOKUP(J9,'陸上２（参加者名簿）'!$C$27:$CD$178,32,))</f>
        <v/>
      </c>
      <c r="AE9" s="71" t="str">
        <f t="shared" si="0"/>
        <v xml:space="preserve">  </v>
      </c>
      <c r="AF9" s="2">
        <v>3</v>
      </c>
      <c r="AG9" t="str">
        <f>CONCATENATE('陸上２（参加者名簿）'!BD29,'陸上２（参加者名簿）'!AX29,'陸上２（参加者名簿）'!BV29)</f>
        <v/>
      </c>
      <c r="AI9" s="2" t="s">
        <v>169</v>
      </c>
      <c r="AJ9" s="2">
        <f>AJ7*AJ8</f>
        <v>0</v>
      </c>
      <c r="AK9" s="2">
        <f t="shared" ref="AK9:AL9" si="6">AK7*AK8</f>
        <v>0</v>
      </c>
      <c r="AL9" s="2">
        <f t="shared" si="6"/>
        <v>0</v>
      </c>
      <c r="AM9" s="2">
        <f t="shared" ref="AM9" si="7">AM7*AM8</f>
        <v>0</v>
      </c>
      <c r="AN9" s="2">
        <f t="shared" ref="AN9" si="8">AN7*AN8</f>
        <v>0</v>
      </c>
      <c r="AO9" s="2">
        <f t="shared" ref="AO9" si="9">AO7*AO8</f>
        <v>0</v>
      </c>
      <c r="AP9" s="2">
        <f t="shared" ref="AP9" si="10">AP7*AP8</f>
        <v>0</v>
      </c>
      <c r="AQ9" s="2">
        <f t="shared" ref="AQ9" si="11">AQ7*AQ8</f>
        <v>0</v>
      </c>
      <c r="AR9" s="2">
        <f t="shared" ref="AR9" si="12">AR7*AR8</f>
        <v>0</v>
      </c>
      <c r="AS9" s="2">
        <f t="shared" ref="AS9" si="13">AS7*AS8</f>
        <v>0</v>
      </c>
      <c r="AT9" s="2">
        <f t="shared" ref="AT9" si="14">AT7*AT8</f>
        <v>0</v>
      </c>
      <c r="AU9" s="2">
        <f t="shared" ref="AU9" si="15">AU7*AU8</f>
        <v>0</v>
      </c>
      <c r="AV9" s="2">
        <f t="shared" ref="AV9" si="16">AV7*AV8</f>
        <v>0</v>
      </c>
      <c r="AW9" s="2">
        <f t="shared" ref="AW9" si="17">AW7*AW8</f>
        <v>0</v>
      </c>
      <c r="AX9" s="2">
        <f t="shared" ref="AX9" si="18">AX7*AX8</f>
        <v>0</v>
      </c>
      <c r="AY9" s="2">
        <v>3</v>
      </c>
      <c r="AZ9" t="str">
        <f>CONCATENATE('陸上２（参加者名簿）'!BD29,'陸上２（参加者名簿）'!BO29,'陸上２（参加者名簿）'!AX29)</f>
        <v/>
      </c>
      <c r="BJ9">
        <v>3</v>
      </c>
      <c r="BK9" t="str">
        <f>CONCATENATE('陸上２（参加者名簿）'!BD29,'陸上２（参加者名簿）'!AX29,'陸上２（参加者名簿）'!BH29)</f>
        <v/>
      </c>
      <c r="CC9" s="2"/>
      <c r="CD9" s="414" t="s">
        <v>182</v>
      </c>
      <c r="CE9" s="414"/>
      <c r="CF9" s="414"/>
      <c r="CG9" s="414"/>
      <c r="CH9" s="2"/>
      <c r="CI9" s="414" t="s">
        <v>183</v>
      </c>
      <c r="CJ9" s="414"/>
      <c r="CK9" s="414"/>
      <c r="CO9">
        <v>3</v>
      </c>
      <c r="CP9" s="2" t="str">
        <f>CONCATENATE('陸上２（参加者名簿）'!BD29,'陸上２（参加者名簿）'!AX29,'陸上２（参加者名簿）'!BH29)</f>
        <v/>
      </c>
      <c r="CQ9" t="str">
        <f>CONCATENATE('陸上２（参加者名簿）'!BD29,'陸上２（参加者名簿）'!AX29,'陸上２（参加者名簿）'!BO29)</f>
        <v/>
      </c>
      <c r="CS9" t="str">
        <f>CONCATENATE(B9,D9,F15)</f>
        <v>小学生男走幅跳</v>
      </c>
      <c r="CU9" t="str">
        <f>CONCATENATE('陸上３（リレー申込書）'!H42,'陸上３（リレー申込書）'!O42)</f>
        <v/>
      </c>
      <c r="CX9">
        <v>3</v>
      </c>
      <c r="CY9" t="str">
        <f>CONCATENATE('陸上２（参加者名簿）'!BD29,'陸上２（参加者名簿）'!AX29)</f>
        <v/>
      </c>
    </row>
    <row r="10" spans="2:103">
      <c r="B10" s="3" t="s">
        <v>25</v>
      </c>
      <c r="C10" s="4"/>
      <c r="D10" s="3" t="s">
        <v>28</v>
      </c>
      <c r="E10" s="4"/>
      <c r="F10" s="3">
        <v>200</v>
      </c>
      <c r="H10" s="17" t="s">
        <v>57</v>
      </c>
      <c r="J10" s="2">
        <f t="shared" si="1"/>
        <v>4</v>
      </c>
      <c r="K10" s="2" t="str">
        <f>IF(ISNA(VLOOKUP(J10,'陸上２（参加者名簿）'!$C$27:$CD$178,5,)),"",VLOOKUP(J10,'陸上２（参加者名簿）'!$C$27:$CD$178,5,))</f>
        <v/>
      </c>
      <c r="L10" s="70" t="str">
        <f t="shared" si="5"/>
        <v>0  0</v>
      </c>
      <c r="M10" s="71" t="str">
        <f t="shared" si="2"/>
        <v xml:space="preserve">  </v>
      </c>
      <c r="N10" s="70">
        <f>VLOOKUP(J10,'陸上２（参加者名簿）'!$C$27:$CD$178,48,)</f>
        <v>0</v>
      </c>
      <c r="O10" s="71" t="str">
        <f>VLOOKUP(J10,'陸上２（参加者名簿）'!$C$27:$CD$178,80,)</f>
        <v/>
      </c>
      <c r="P10" s="70">
        <f>VLOOKUP(J10,'陸上２（参加者名簿）'!$C$27:$CD$178,54,)</f>
        <v>0</v>
      </c>
      <c r="Q10" s="70">
        <f>VLOOKUP(J10,'陸上２（参加者名簿）'!$C$27:$CD$178,72,)</f>
        <v>0</v>
      </c>
      <c r="R10" s="74">
        <f>VLOOKUP(J10,'陸上２（参加者名簿）'!$C$27:$CD$178,52,)</f>
        <v>0</v>
      </c>
      <c r="S10" s="70">
        <f>VLOOKUP(J10,'陸上２（参加者名簿）'!$C$27:$CD$178,58,)</f>
        <v>0</v>
      </c>
      <c r="T10" s="70">
        <f>VLOOKUP(J10,'陸上２（参加者名簿）'!$C$27:$CD$178,65,)</f>
        <v>0</v>
      </c>
      <c r="U10" s="70" t="str">
        <f>'陸上２（参加者名簿）'!$CD$18</f>
        <v/>
      </c>
      <c r="V10" s="70" t="str">
        <f>'陸上２（参加者名簿）'!$CD$20</f>
        <v/>
      </c>
      <c r="W10" s="71">
        <f t="shared" ref="W10:W54" si="19">IF(R10&lt;=6,R10,"")</f>
        <v>0</v>
      </c>
      <c r="X10" s="70">
        <f>IF(ISNA(VLOOKUP(J10,'陸上２（参加者名簿）'!$C$27:$CD$178,11,)),"",VLOOKUP(J10,'陸上２（参加者名簿）'!$C$27:$CD$178,11,))</f>
        <v>0</v>
      </c>
      <c r="Y10" s="71" t="s">
        <v>218</v>
      </c>
      <c r="Z10" s="70">
        <f>IF(ISNA(VLOOKUP(J10,'陸上２（参加者名簿）'!$C$27:$CD$178,18,)),"",VLOOKUP(J10,'陸上２（参加者名簿）'!$C$27:$CD$178,18,))</f>
        <v>0</v>
      </c>
      <c r="AA10" s="70">
        <f t="shared" si="4"/>
        <v>1</v>
      </c>
      <c r="AB10" s="71" t="str">
        <f>IF(ISNA(VLOOKUP(J10,'陸上２（参加者名簿）'!$C$27:$CD$178,25,)),"",VLOOKUP(J10,'陸上２（参加者名簿）'!$C$27:$CD$178,25,))</f>
        <v/>
      </c>
      <c r="AC10" s="2" t="s">
        <v>218</v>
      </c>
      <c r="AD10" s="70" t="str">
        <f>IF(ISNA(VLOOKUP(J10,'陸上２（参加者名簿）'!$C$27:$CD$178,32,)),"",VLOOKUP(J10,'陸上２（参加者名簿）'!$C$27:$CD$178,32,))</f>
        <v/>
      </c>
      <c r="AE10" s="71" t="str">
        <f t="shared" si="0"/>
        <v xml:space="preserve">  </v>
      </c>
      <c r="AF10" s="2">
        <v>4</v>
      </c>
      <c r="AG10" t="str">
        <f>CONCATENATE('陸上２（参加者名簿）'!BD30,'陸上２（参加者名簿）'!AX30,'陸上２（参加者名簿）'!BV30)</f>
        <v/>
      </c>
      <c r="AY10" s="2">
        <v>4</v>
      </c>
      <c r="AZ10" t="str">
        <f>CONCATENATE('陸上２（参加者名簿）'!BD30,'陸上２（参加者名簿）'!BO30,'陸上２（参加者名簿）'!AX30)</f>
        <v/>
      </c>
      <c r="BJ10">
        <v>4</v>
      </c>
      <c r="BK10" t="str">
        <f>CONCATENATE('陸上２（参加者名簿）'!BD30,'陸上２（参加者名簿）'!AX30,'陸上２（参加者名簿）'!BH30)</f>
        <v/>
      </c>
      <c r="CC10" s="2"/>
      <c r="CD10">
        <v>200</v>
      </c>
      <c r="CE10" t="s">
        <v>68</v>
      </c>
      <c r="CF10" t="s">
        <v>82</v>
      </c>
      <c r="CG10" t="s">
        <v>126</v>
      </c>
      <c r="CH10" s="2" t="s">
        <v>177</v>
      </c>
      <c r="CI10">
        <v>200</v>
      </c>
      <c r="CJ10" t="s">
        <v>68</v>
      </c>
      <c r="CK10" t="s">
        <v>82</v>
      </c>
      <c r="CL10" t="s">
        <v>126</v>
      </c>
      <c r="CM10" s="2" t="s">
        <v>177</v>
      </c>
      <c r="CO10">
        <v>4</v>
      </c>
      <c r="CP10" s="2" t="str">
        <f>CONCATENATE('陸上２（参加者名簿）'!BD30,'陸上２（参加者名簿）'!AX30,'陸上２（参加者名簿）'!BH30)</f>
        <v/>
      </c>
      <c r="CQ10" t="str">
        <f>CONCATENATE('陸上２（参加者名簿）'!BD30,'陸上２（参加者名簿）'!AX30,'陸上２（参加者名簿）'!BO30)</f>
        <v/>
      </c>
      <c r="CS10" t="str">
        <f>CONCATENATE(B9,D9,種目２)</f>
        <v>小学生男400mR</v>
      </c>
      <c r="CU10" t="str">
        <f>CONCATENATE('陸上３（リレー申込書）'!X42,'陸上３（リレー申込書）'!AE42)</f>
        <v/>
      </c>
      <c r="CX10">
        <v>4</v>
      </c>
      <c r="CY10" t="str">
        <f>CONCATENATE('陸上２（参加者名簿）'!BD30,'陸上２（参加者名簿）'!AX30)</f>
        <v/>
      </c>
    </row>
    <row r="11" spans="2:103">
      <c r="B11" s="17" t="s">
        <v>133</v>
      </c>
      <c r="C11" s="4"/>
      <c r="D11" s="4"/>
      <c r="E11" s="4"/>
      <c r="F11" s="3">
        <v>3000</v>
      </c>
      <c r="J11" s="2">
        <f t="shared" si="1"/>
        <v>5</v>
      </c>
      <c r="K11" s="2" t="str">
        <f>IF(ISNA(VLOOKUP(J11,'陸上２（参加者名簿）'!$C$27:$CD$178,5,)),"",VLOOKUP(J11,'陸上２（参加者名簿）'!$C$27:$CD$178,5,))</f>
        <v/>
      </c>
      <c r="L11" s="70" t="str">
        <f t="shared" si="5"/>
        <v>0  0</v>
      </c>
      <c r="M11" s="71" t="str">
        <f t="shared" si="2"/>
        <v xml:space="preserve">  </v>
      </c>
      <c r="N11" s="70">
        <f>VLOOKUP(J11,'陸上２（参加者名簿）'!$C$27:$CD$178,48,)</f>
        <v>0</v>
      </c>
      <c r="O11" s="71" t="str">
        <f>VLOOKUP(J11,'陸上２（参加者名簿）'!$C$27:$CD$178,80,)</f>
        <v/>
      </c>
      <c r="P11" s="70">
        <f>VLOOKUP(J11,'陸上２（参加者名簿）'!$C$27:$CD$178,54,)</f>
        <v>0</v>
      </c>
      <c r="Q11" s="70">
        <f>VLOOKUP(J11,'陸上２（参加者名簿）'!$C$27:$CD$178,72,)</f>
        <v>0</v>
      </c>
      <c r="R11" s="74">
        <f>VLOOKUP(J11,'陸上２（参加者名簿）'!$C$27:$CD$178,52,)</f>
        <v>0</v>
      </c>
      <c r="S11" s="70">
        <f>VLOOKUP(J11,'陸上２（参加者名簿）'!$C$27:$CD$178,58,)</f>
        <v>0</v>
      </c>
      <c r="T11" s="70">
        <f>VLOOKUP(J11,'陸上２（参加者名簿）'!$C$27:$CD$178,65,)</f>
        <v>0</v>
      </c>
      <c r="U11" s="70" t="str">
        <f>'陸上２（参加者名簿）'!$CD$18</f>
        <v/>
      </c>
      <c r="V11" s="70" t="str">
        <f>'陸上２（参加者名簿）'!$CD$20</f>
        <v/>
      </c>
      <c r="W11" s="71">
        <f t="shared" si="19"/>
        <v>0</v>
      </c>
      <c r="X11" s="70">
        <f>IF(ISNA(VLOOKUP(J11,'陸上２（参加者名簿）'!$C$27:$CD$178,11,)),"",VLOOKUP(J11,'陸上２（参加者名簿）'!$C$27:$CD$178,11,))</f>
        <v>0</v>
      </c>
      <c r="Y11" s="71" t="s">
        <v>218</v>
      </c>
      <c r="Z11" s="70">
        <f>IF(ISNA(VLOOKUP(J11,'陸上２（参加者名簿）'!$C$27:$CD$178,18,)),"",VLOOKUP(J11,'陸上２（参加者名簿）'!$C$27:$CD$178,18,))</f>
        <v>0</v>
      </c>
      <c r="AA11" s="70">
        <f t="shared" si="4"/>
        <v>1</v>
      </c>
      <c r="AB11" s="71" t="str">
        <f>IF(ISNA(VLOOKUP(J11,'陸上２（参加者名簿）'!$C$27:$CD$178,25,)),"",VLOOKUP(J11,'陸上２（参加者名簿）'!$C$27:$CD$178,25,))</f>
        <v/>
      </c>
      <c r="AC11" s="2" t="s">
        <v>218</v>
      </c>
      <c r="AD11" s="70" t="str">
        <f>IF(ISNA(VLOOKUP(J11,'陸上２（参加者名簿）'!$C$27:$CD$178,32,)),"",VLOOKUP(J11,'陸上２（参加者名簿）'!$C$27:$CD$178,32,))</f>
        <v/>
      </c>
      <c r="AE11" s="71" t="str">
        <f t="shared" si="0"/>
        <v xml:space="preserve">  </v>
      </c>
      <c r="AF11" s="2">
        <v>5</v>
      </c>
      <c r="AG11" t="str">
        <f>CONCATENATE('陸上２（参加者名簿）'!BD31,'陸上２（参加者名簿）'!AX31,'陸上２（参加者名簿）'!BV31)</f>
        <v/>
      </c>
      <c r="AY11" s="2">
        <v>5</v>
      </c>
      <c r="AZ11" t="str">
        <f>CONCATENATE('陸上２（参加者名簿）'!BD31,'陸上２（参加者名簿）'!BO31,'陸上２（参加者名簿）'!AX31)</f>
        <v/>
      </c>
      <c r="BJ11">
        <v>5</v>
      </c>
      <c r="BK11" t="str">
        <f>CONCATENATE('陸上２（参加者名簿）'!BD31,'陸上２（参加者名簿）'!AX31,'陸上２（参加者名簿）'!BH31)</f>
        <v/>
      </c>
      <c r="CC11" s="2"/>
      <c r="CD11">
        <f>COUNTIF($CP$7:$CP$54,CS15)</f>
        <v>0</v>
      </c>
      <c r="CE11">
        <f>COUNTIF($CP$7:$CP$54,CS16)</f>
        <v>0</v>
      </c>
      <c r="CF11">
        <f>COUNTIF($CP$7:$CP$54,CS17)</f>
        <v>0</v>
      </c>
      <c r="CG11">
        <f>COUNTIF($CQ$7:$CQ$54,CS18)</f>
        <v>0</v>
      </c>
      <c r="CH11">
        <f>SUM(CD11:CG11)</f>
        <v>0</v>
      </c>
      <c r="CI11">
        <f>COUNTIF($CP$7:$CP$54,CS19)</f>
        <v>0</v>
      </c>
      <c r="CJ11">
        <f>COUNTIF($CP$7:$CP$54,CS20)</f>
        <v>0</v>
      </c>
      <c r="CK11">
        <f>COUNTIF($CP$7:$CP$54,CS21)</f>
        <v>0</v>
      </c>
      <c r="CL11">
        <f>COUNTIF($CQ$7:$CQ$54,CS22)</f>
        <v>0</v>
      </c>
      <c r="CM11">
        <f>SUM(CI11:CL11)</f>
        <v>0</v>
      </c>
      <c r="CO11">
        <v>5</v>
      </c>
      <c r="CP11" s="2" t="str">
        <f>CONCATENATE('陸上２（参加者名簿）'!BD31,'陸上２（参加者名簿）'!AX31,'陸上２（参加者名簿）'!BH31)</f>
        <v/>
      </c>
      <c r="CQ11" t="str">
        <f>CONCATENATE('陸上２（参加者名簿）'!BD31,'陸上２（参加者名簿）'!AX31,'陸上２（参加者名簿）'!BO31)</f>
        <v/>
      </c>
      <c r="CS11" t="str">
        <f>CONCATENATE(B9,D10,F9)</f>
        <v>小学生女100</v>
      </c>
      <c r="CU11" t="str">
        <f>CONCATENATE('陸上３（リレー申込書）'!H77,'陸上３（リレー申込書）'!O77)</f>
        <v/>
      </c>
      <c r="CX11">
        <v>5</v>
      </c>
      <c r="CY11" t="str">
        <f>CONCATENATE('陸上２（参加者名簿）'!BD31,'陸上２（参加者名簿）'!AX31)</f>
        <v/>
      </c>
    </row>
    <row r="12" spans="2:103">
      <c r="B12" s="3" t="s">
        <v>26</v>
      </c>
      <c r="C12" s="4"/>
      <c r="D12" s="4"/>
      <c r="E12" s="4"/>
      <c r="F12" s="3" t="s">
        <v>67</v>
      </c>
      <c r="J12" s="2">
        <f t="shared" si="1"/>
        <v>6</v>
      </c>
      <c r="K12" s="2" t="str">
        <f>IF(ISNA(VLOOKUP(J12,'陸上２（参加者名簿）'!$C$27:$CD$178,5,)),"",VLOOKUP(J12,'陸上２（参加者名簿）'!$C$27:$CD$178,5,))</f>
        <v/>
      </c>
      <c r="L12" s="70" t="str">
        <f t="shared" si="5"/>
        <v>0  0</v>
      </c>
      <c r="M12" s="71" t="str">
        <f t="shared" si="2"/>
        <v xml:space="preserve">  </v>
      </c>
      <c r="N12" s="70">
        <f>VLOOKUP(J12,'陸上２（参加者名簿）'!$C$27:$CD$178,48,)</f>
        <v>0</v>
      </c>
      <c r="O12" s="71" t="str">
        <f>VLOOKUP(J12,'陸上２（参加者名簿）'!$C$27:$CD$178,80,)</f>
        <v/>
      </c>
      <c r="P12" s="70">
        <f>VLOOKUP(J12,'陸上２（参加者名簿）'!$C$27:$CD$178,54,)</f>
        <v>0</v>
      </c>
      <c r="Q12" s="70">
        <f>VLOOKUP(J12,'陸上２（参加者名簿）'!$C$27:$CD$178,72,)</f>
        <v>0</v>
      </c>
      <c r="R12" s="74">
        <f>VLOOKUP(J12,'陸上２（参加者名簿）'!$C$27:$CD$178,52,)</f>
        <v>0</v>
      </c>
      <c r="S12" s="70">
        <f>VLOOKUP(J12,'陸上２（参加者名簿）'!$C$27:$CD$178,58,)</f>
        <v>0</v>
      </c>
      <c r="T12" s="70">
        <f>VLOOKUP(J12,'陸上２（参加者名簿）'!$C$27:$CD$178,65,)</f>
        <v>0</v>
      </c>
      <c r="U12" s="70" t="str">
        <f>'陸上２（参加者名簿）'!$CD$18</f>
        <v/>
      </c>
      <c r="V12" s="70" t="str">
        <f>'陸上２（参加者名簿）'!$CD$20</f>
        <v/>
      </c>
      <c r="W12" s="71">
        <f t="shared" si="19"/>
        <v>0</v>
      </c>
      <c r="X12" s="70">
        <f>IF(ISNA(VLOOKUP(J12,'陸上２（参加者名簿）'!$C$27:$CD$178,11,)),"",VLOOKUP(J12,'陸上２（参加者名簿）'!$C$27:$CD$178,11,))</f>
        <v>0</v>
      </c>
      <c r="Y12" s="71" t="s">
        <v>218</v>
      </c>
      <c r="Z12" s="70">
        <f>IF(ISNA(VLOOKUP(J12,'陸上２（参加者名簿）'!$C$27:$CD$178,18,)),"",VLOOKUP(J12,'陸上２（参加者名簿）'!$C$27:$CD$178,18,))</f>
        <v>0</v>
      </c>
      <c r="AA12" s="70">
        <f t="shared" si="4"/>
        <v>1</v>
      </c>
      <c r="AB12" s="71" t="str">
        <f>IF(ISNA(VLOOKUP(J12,'陸上２（参加者名簿）'!$C$27:$CD$178,25,)),"",VLOOKUP(J12,'陸上２（参加者名簿）'!$C$27:$CD$178,25,))</f>
        <v/>
      </c>
      <c r="AC12" s="2" t="s">
        <v>218</v>
      </c>
      <c r="AD12" s="70" t="str">
        <f>IF(ISNA(VLOOKUP(J12,'陸上２（参加者名簿）'!$C$27:$CD$178,32,)),"",VLOOKUP(J12,'陸上２（参加者名簿）'!$C$27:$CD$178,32,))</f>
        <v/>
      </c>
      <c r="AE12" s="71" t="str">
        <f t="shared" si="0"/>
        <v xml:space="preserve">  </v>
      </c>
      <c r="AF12" s="2">
        <v>6</v>
      </c>
      <c r="AG12" t="str">
        <f>CONCATENATE('陸上２（参加者名簿）'!BD32,'陸上２（参加者名簿）'!AX32,'陸上２（参加者名簿）'!BV32)</f>
        <v/>
      </c>
      <c r="AY12" s="2">
        <v>6</v>
      </c>
      <c r="AZ12" t="str">
        <f>CONCATENATE('陸上２（参加者名簿）'!BD32,'陸上２（参加者名簿）'!BO32,'陸上２（参加者名簿）'!AX32)</f>
        <v/>
      </c>
      <c r="BJ12">
        <v>6</v>
      </c>
      <c r="BK12" t="str">
        <f>CONCATENATE('陸上２（参加者名簿）'!BD32,'陸上２（参加者名簿）'!AX32,'陸上２（参加者名簿）'!BH32)</f>
        <v/>
      </c>
      <c r="CO12">
        <v>6</v>
      </c>
      <c r="CP12" s="2" t="str">
        <f>CONCATENATE('陸上２（参加者名簿）'!BD32,'陸上２（参加者名簿）'!AX32,'陸上２（参加者名簿）'!BH32)</f>
        <v/>
      </c>
      <c r="CQ12" t="str">
        <f>CONCATENATE('陸上２（参加者名簿）'!BD32,'陸上２（参加者名簿）'!AX32,'陸上２（参加者名簿）'!BO32)</f>
        <v/>
      </c>
      <c r="CS12" t="str">
        <f>CONCATENATE(B9,D10,F12)</f>
        <v>小学生女８０mH</v>
      </c>
      <c r="CU12" t="str">
        <f>CONCATENATE('陸上３（リレー申込書）'!X77,'陸上３（リレー申込書）'!AE77)</f>
        <v/>
      </c>
      <c r="CX12">
        <v>6</v>
      </c>
      <c r="CY12" t="str">
        <f>CONCATENATE('陸上２（参加者名簿）'!BD32,'陸上２（参加者名簿）'!AX32)</f>
        <v/>
      </c>
    </row>
    <row r="13" spans="2:103">
      <c r="B13" s="4"/>
      <c r="C13" s="4"/>
      <c r="D13" s="4"/>
      <c r="E13" s="4"/>
      <c r="F13" s="17" t="s">
        <v>65</v>
      </c>
      <c r="J13" s="2">
        <f t="shared" si="1"/>
        <v>7</v>
      </c>
      <c r="K13" s="2" t="str">
        <f>IF(ISNA(VLOOKUP(J13,'陸上２（参加者名簿）'!$C$27:$CD$178,5,)),"",VLOOKUP(J13,'陸上２（参加者名簿）'!$C$27:$CD$178,5,))</f>
        <v/>
      </c>
      <c r="L13" s="70" t="str">
        <f t="shared" si="5"/>
        <v>0  0</v>
      </c>
      <c r="M13" s="71" t="str">
        <f t="shared" si="2"/>
        <v xml:space="preserve">  </v>
      </c>
      <c r="N13" s="70">
        <f>VLOOKUP(J13,'陸上２（参加者名簿）'!$C$27:$CD$178,48,)</f>
        <v>0</v>
      </c>
      <c r="O13" s="71" t="str">
        <f>VLOOKUP(J13,'陸上２（参加者名簿）'!$C$27:$CD$178,80,)</f>
        <v/>
      </c>
      <c r="P13" s="70">
        <f>VLOOKUP(J13,'陸上２（参加者名簿）'!$C$27:$CD$178,54,)</f>
        <v>0</v>
      </c>
      <c r="Q13" s="70">
        <f>VLOOKUP(J13,'陸上２（参加者名簿）'!$C$27:$CD$178,72,)</f>
        <v>0</v>
      </c>
      <c r="R13" s="74">
        <f>VLOOKUP(J13,'陸上２（参加者名簿）'!$C$27:$CD$178,52,)</f>
        <v>0</v>
      </c>
      <c r="S13" s="70">
        <f>VLOOKUP(J13,'陸上２（参加者名簿）'!$C$27:$CD$178,58,)</f>
        <v>0</v>
      </c>
      <c r="T13" s="70">
        <f>VLOOKUP(J13,'陸上２（参加者名簿）'!$C$27:$CD$178,65,)</f>
        <v>0</v>
      </c>
      <c r="U13" s="70" t="str">
        <f>'陸上２（参加者名簿）'!$CD$18</f>
        <v/>
      </c>
      <c r="V13" s="70" t="str">
        <f>'陸上２（参加者名簿）'!$CD$20</f>
        <v/>
      </c>
      <c r="W13" s="71">
        <f t="shared" si="19"/>
        <v>0</v>
      </c>
      <c r="X13" s="70">
        <f>IF(ISNA(VLOOKUP(J13,'陸上２（参加者名簿）'!$C$27:$CD$178,11,)),"",VLOOKUP(J13,'陸上２（参加者名簿）'!$C$27:$CD$178,11,))</f>
        <v>0</v>
      </c>
      <c r="Y13" s="71" t="s">
        <v>218</v>
      </c>
      <c r="Z13" s="70">
        <f>IF(ISNA(VLOOKUP(J13,'陸上２（参加者名簿）'!$C$27:$CD$178,18,)),"",VLOOKUP(J13,'陸上２（参加者名簿）'!$C$27:$CD$178,18,))</f>
        <v>0</v>
      </c>
      <c r="AA13" s="70">
        <f t="shared" si="4"/>
        <v>1</v>
      </c>
      <c r="AB13" s="71" t="str">
        <f>IF(ISNA(VLOOKUP(J13,'陸上２（参加者名簿）'!$C$27:$CD$178,25,)),"",VLOOKUP(J13,'陸上２（参加者名簿）'!$C$27:$CD$178,25,))</f>
        <v/>
      </c>
      <c r="AC13" s="2" t="s">
        <v>218</v>
      </c>
      <c r="AD13" s="70" t="str">
        <f>IF(ISNA(VLOOKUP(J13,'陸上２（参加者名簿）'!$C$27:$CD$178,32,)),"",VLOOKUP(J13,'陸上２（参加者名簿）'!$C$27:$CD$178,32,))</f>
        <v/>
      </c>
      <c r="AE13" s="71" t="str">
        <f t="shared" si="0"/>
        <v xml:space="preserve">  </v>
      </c>
      <c r="AF13" s="2">
        <v>7</v>
      </c>
      <c r="AG13" t="str">
        <f>CONCATENATE('陸上２（参加者名簿）'!BD33,'陸上２（参加者名簿）'!AX33,'陸上２（参加者名簿）'!BV33)</f>
        <v/>
      </c>
      <c r="AY13" s="2">
        <v>7</v>
      </c>
      <c r="AZ13" t="str">
        <f>CONCATENATE('陸上２（参加者名簿）'!BD33,'陸上２（参加者名簿）'!BO33,'陸上２（参加者名簿）'!AX33)</f>
        <v/>
      </c>
      <c r="BJ13">
        <v>7</v>
      </c>
      <c r="BK13" t="str">
        <f>CONCATENATE('陸上２（参加者名簿）'!BD33,'陸上２（参加者名簿）'!AX33,'陸上２（参加者名簿）'!BH33)</f>
        <v/>
      </c>
      <c r="CD13" s="414" t="s">
        <v>186</v>
      </c>
      <c r="CE13" s="414"/>
      <c r="CF13" s="414"/>
      <c r="CG13" s="414"/>
      <c r="CI13" s="414" t="s">
        <v>187</v>
      </c>
      <c r="CJ13" s="414"/>
      <c r="CK13" s="414"/>
      <c r="CL13" s="414"/>
      <c r="CO13">
        <v>7</v>
      </c>
      <c r="CP13" s="2" t="str">
        <f>CONCATENATE('陸上２（参加者名簿）'!BD33,'陸上２（参加者名簿）'!AX33,'陸上２（参加者名簿）'!BH33)</f>
        <v/>
      </c>
      <c r="CQ13" t="str">
        <f>CONCATENATE('陸上２（参加者名簿）'!BD33,'陸上２（参加者名簿）'!AX33,'陸上２（参加者名簿）'!BO33)</f>
        <v/>
      </c>
      <c r="CS13" t="str">
        <f>CONCATENATE(B9,D10,F15)</f>
        <v>小学生女走幅跳</v>
      </c>
      <c r="CU13" t="str">
        <f>CONCATENATE('陸上３（リレー申込書）'!H99,'陸上３（リレー申込書）'!O99)</f>
        <v/>
      </c>
      <c r="CX13">
        <v>7</v>
      </c>
      <c r="CY13" t="str">
        <f>CONCATENATE('陸上２（参加者名簿）'!BD33,'陸上２（参加者名簿）'!AX33)</f>
        <v/>
      </c>
    </row>
    <row r="14" spans="2:103">
      <c r="B14" s="4"/>
      <c r="C14" s="4"/>
      <c r="D14" s="4"/>
      <c r="E14" s="4"/>
      <c r="F14" s="3" t="s">
        <v>68</v>
      </c>
      <c r="J14" s="2">
        <f t="shared" si="1"/>
        <v>8</v>
      </c>
      <c r="K14" s="2" t="str">
        <f>IF(ISNA(VLOOKUP(J14,'陸上２（参加者名簿）'!$C$27:$CD$178,5,)),"",VLOOKUP(J14,'陸上２（参加者名簿）'!$C$27:$CD$178,5,))</f>
        <v/>
      </c>
      <c r="L14" s="70" t="str">
        <f t="shared" si="5"/>
        <v>0  0</v>
      </c>
      <c r="M14" s="71" t="str">
        <f t="shared" si="2"/>
        <v xml:space="preserve">  </v>
      </c>
      <c r="N14" s="70">
        <f>VLOOKUP(J14,'陸上２（参加者名簿）'!$C$27:$CD$178,48,)</f>
        <v>0</v>
      </c>
      <c r="O14" s="71" t="str">
        <f>VLOOKUP(J14,'陸上２（参加者名簿）'!$C$27:$CD$178,80,)</f>
        <v/>
      </c>
      <c r="P14" s="70">
        <f>VLOOKUP(J14,'陸上２（参加者名簿）'!$C$27:$CD$178,54,)</f>
        <v>0</v>
      </c>
      <c r="Q14" s="70">
        <f>VLOOKUP(J14,'陸上２（参加者名簿）'!$C$27:$CD$178,72,)</f>
        <v>0</v>
      </c>
      <c r="R14" s="74">
        <f>VLOOKUP(J14,'陸上２（参加者名簿）'!$C$27:$CD$178,52,)</f>
        <v>0</v>
      </c>
      <c r="S14" s="70">
        <f>VLOOKUP(J14,'陸上２（参加者名簿）'!$C$27:$CD$178,58,)</f>
        <v>0</v>
      </c>
      <c r="T14" s="70">
        <f>VLOOKUP(J14,'陸上２（参加者名簿）'!$C$27:$CD$178,65,)</f>
        <v>0</v>
      </c>
      <c r="U14" s="70" t="str">
        <f>'陸上２（参加者名簿）'!$CD$18</f>
        <v/>
      </c>
      <c r="V14" s="70" t="str">
        <f>'陸上２（参加者名簿）'!$CD$20</f>
        <v/>
      </c>
      <c r="W14" s="71">
        <f t="shared" si="19"/>
        <v>0</v>
      </c>
      <c r="X14" s="70">
        <f>IF(ISNA(VLOOKUP(J14,'陸上２（参加者名簿）'!$C$27:$CD$178,11,)),"",VLOOKUP(J14,'陸上２（参加者名簿）'!$C$27:$CD$178,11,))</f>
        <v>0</v>
      </c>
      <c r="Y14" s="71" t="s">
        <v>218</v>
      </c>
      <c r="Z14" s="70">
        <f>IF(ISNA(VLOOKUP(J14,'陸上２（参加者名簿）'!$C$27:$CD$178,18,)),"",VLOOKUP(J14,'陸上２（参加者名簿）'!$C$27:$CD$178,18,))</f>
        <v>0</v>
      </c>
      <c r="AA14" s="70">
        <f t="shared" si="4"/>
        <v>1</v>
      </c>
      <c r="AB14" s="71" t="str">
        <f>IF(ISNA(VLOOKUP(J14,'陸上２（参加者名簿）'!$C$27:$CD$178,25,)),"",VLOOKUP(J14,'陸上２（参加者名簿）'!$C$27:$CD$178,25,))</f>
        <v/>
      </c>
      <c r="AC14" s="2" t="s">
        <v>218</v>
      </c>
      <c r="AD14" s="70" t="str">
        <f>IF(ISNA(VLOOKUP(J14,'陸上２（参加者名簿）'!$C$27:$CD$178,32,)),"",VLOOKUP(J14,'陸上２（参加者名簿）'!$C$27:$CD$178,32,))</f>
        <v/>
      </c>
      <c r="AE14" s="71" t="str">
        <f t="shared" si="0"/>
        <v xml:space="preserve">  </v>
      </c>
      <c r="AF14" s="2">
        <v>8</v>
      </c>
      <c r="AG14" t="str">
        <f>CONCATENATE('陸上２（参加者名簿）'!BD34,'陸上２（参加者名簿）'!AX34,'陸上２（参加者名簿）'!BV34)</f>
        <v/>
      </c>
      <c r="AY14" s="2">
        <v>8</v>
      </c>
      <c r="AZ14" t="str">
        <f>CONCATENATE('陸上２（参加者名簿）'!BD34,'陸上２（参加者名簿）'!BO34,'陸上２（参加者名簿）'!AX34)</f>
        <v/>
      </c>
      <c r="BJ14">
        <v>8</v>
      </c>
      <c r="BK14" t="str">
        <f>CONCATENATE('陸上２（参加者名簿）'!BD34,'陸上２（参加者名簿）'!AX34,'陸上２（参加者名簿）'!BH34)</f>
        <v/>
      </c>
      <c r="CG14" t="s">
        <v>126</v>
      </c>
      <c r="CH14" s="2" t="s">
        <v>177</v>
      </c>
      <c r="CL14" t="s">
        <v>126</v>
      </c>
      <c r="CM14" s="2" t="s">
        <v>177</v>
      </c>
      <c r="CO14">
        <v>8</v>
      </c>
      <c r="CP14" s="2" t="str">
        <f>CONCATENATE('陸上２（参加者名簿）'!BD34,'陸上２（参加者名簿）'!AX34,'陸上２（参加者名簿）'!BH34)</f>
        <v/>
      </c>
      <c r="CQ14" t="str">
        <f>CONCATENATE('陸上２（参加者名簿）'!BD34,'陸上２（参加者名簿）'!AX34,'陸上２（参加者名簿）'!BO34)</f>
        <v/>
      </c>
      <c r="CS14" t="str">
        <f>CONCATENATE(B9,D10,種目２)</f>
        <v>小学生女400mR</v>
      </c>
      <c r="CU14" t="str">
        <f>CONCATENATE('陸上３（リレー申込書）'!X99,'陸上３（リレー申込書）'!AE99)</f>
        <v/>
      </c>
      <c r="CX14">
        <v>8</v>
      </c>
      <c r="CY14" t="str">
        <f>CONCATENATE('陸上２（参加者名簿）'!BD34,'陸上２（参加者名簿）'!AX34)</f>
        <v/>
      </c>
    </row>
    <row r="15" spans="2:103">
      <c r="B15" s="4"/>
      <c r="C15" s="4"/>
      <c r="D15" s="4"/>
      <c r="E15" s="4"/>
      <c r="F15" s="3" t="s">
        <v>32</v>
      </c>
      <c r="J15" s="2">
        <f t="shared" si="1"/>
        <v>9</v>
      </c>
      <c r="K15" s="2" t="str">
        <f>IF(ISNA(VLOOKUP(J15,'陸上２（参加者名簿）'!$C$27:$CD$178,5,)),"",VLOOKUP(J15,'陸上２（参加者名簿）'!$C$27:$CD$178,5,))</f>
        <v/>
      </c>
      <c r="L15" s="70" t="str">
        <f t="shared" si="5"/>
        <v>0  0</v>
      </c>
      <c r="M15" s="71" t="str">
        <f t="shared" si="2"/>
        <v xml:space="preserve">  </v>
      </c>
      <c r="N15" s="70">
        <f>VLOOKUP(J15,'陸上２（参加者名簿）'!$C$27:$CD$178,48,)</f>
        <v>0</v>
      </c>
      <c r="O15" s="71" t="str">
        <f>VLOOKUP(J15,'陸上２（参加者名簿）'!$C$27:$CD$178,80,)</f>
        <v/>
      </c>
      <c r="P15" s="70">
        <f>VLOOKUP(J15,'陸上２（参加者名簿）'!$C$27:$CD$178,54,)</f>
        <v>0</v>
      </c>
      <c r="Q15" s="70">
        <f>VLOOKUP(J15,'陸上２（参加者名簿）'!$C$27:$CD$178,72,)</f>
        <v>0</v>
      </c>
      <c r="R15" s="74">
        <f>VLOOKUP(J15,'陸上２（参加者名簿）'!$C$27:$CD$178,52,)</f>
        <v>0</v>
      </c>
      <c r="S15" s="70">
        <f>VLOOKUP(J15,'陸上２（参加者名簿）'!$C$27:$CD$178,58,)</f>
        <v>0</v>
      </c>
      <c r="T15" s="70">
        <f>VLOOKUP(J15,'陸上２（参加者名簿）'!$C$27:$CD$178,65,)</f>
        <v>0</v>
      </c>
      <c r="U15" s="70" t="str">
        <f>'陸上２（参加者名簿）'!$CD$18</f>
        <v/>
      </c>
      <c r="V15" s="70" t="str">
        <f>'陸上２（参加者名簿）'!$CD$20</f>
        <v/>
      </c>
      <c r="W15" s="71">
        <f t="shared" si="19"/>
        <v>0</v>
      </c>
      <c r="X15" s="70">
        <f>IF(ISNA(VLOOKUP(J15,'陸上２（参加者名簿）'!$C$27:$CD$178,11,)),"",VLOOKUP(J15,'陸上２（参加者名簿）'!$C$27:$CD$178,11,))</f>
        <v>0</v>
      </c>
      <c r="Y15" s="71" t="s">
        <v>218</v>
      </c>
      <c r="Z15" s="70">
        <f>IF(ISNA(VLOOKUP(J15,'陸上２（参加者名簿）'!$C$27:$CD$178,18,)),"",VLOOKUP(J15,'陸上２（参加者名簿）'!$C$27:$CD$178,18,))</f>
        <v>0</v>
      </c>
      <c r="AA15" s="70">
        <f t="shared" si="4"/>
        <v>1</v>
      </c>
      <c r="AB15" s="71" t="str">
        <f>IF(ISNA(VLOOKUP(J15,'陸上２（参加者名簿）'!$C$27:$CD$178,25,)),"",VLOOKUP(J15,'陸上２（参加者名簿）'!$C$27:$CD$178,25,))</f>
        <v/>
      </c>
      <c r="AC15" s="2" t="s">
        <v>218</v>
      </c>
      <c r="AD15" s="70" t="str">
        <f>IF(ISNA(VLOOKUP(J15,'陸上２（参加者名簿）'!$C$27:$CD$178,32,)),"",VLOOKUP(J15,'陸上２（参加者名簿）'!$C$27:$CD$178,32,))</f>
        <v/>
      </c>
      <c r="AE15" s="71" t="str">
        <f t="shared" si="0"/>
        <v xml:space="preserve">  </v>
      </c>
      <c r="AF15" s="2">
        <v>9</v>
      </c>
      <c r="AG15" t="str">
        <f>CONCATENATE('陸上２（参加者名簿）'!BD35,'陸上２（参加者名簿）'!AX35,'陸上２（参加者名簿）'!BV35)</f>
        <v/>
      </c>
      <c r="AY15" s="2">
        <v>9</v>
      </c>
      <c r="AZ15" t="str">
        <f>CONCATENATE('陸上２（参加者名簿）'!BD35,'陸上２（参加者名簿）'!BO35,'陸上２（参加者名簿）'!AX35)</f>
        <v/>
      </c>
      <c r="BJ15">
        <v>9</v>
      </c>
      <c r="BK15" t="str">
        <f>CONCATENATE('陸上２（参加者名簿）'!BD35,'陸上２（参加者名簿）'!AX35,'陸上２（参加者名簿）'!BH35)</f>
        <v/>
      </c>
      <c r="CG15">
        <f>COUNTIF($CQ$7:$CQ$54,CS23)</f>
        <v>0</v>
      </c>
      <c r="CH15">
        <f>SUM(CG15)</f>
        <v>0</v>
      </c>
      <c r="CL15">
        <f>COUNTIF($CQ$7:$CQ$54,CS24)</f>
        <v>0</v>
      </c>
      <c r="CM15">
        <f>SUM(CL15)</f>
        <v>0</v>
      </c>
      <c r="CO15">
        <v>9</v>
      </c>
      <c r="CP15" s="2" t="str">
        <f>CONCATENATE('陸上２（参加者名簿）'!BD35,'陸上２（参加者名簿）'!AX35,'陸上２（参加者名簿）'!BH35)</f>
        <v/>
      </c>
      <c r="CQ15" t="str">
        <f>CONCATENATE('陸上２（参加者名簿）'!BD35,'陸上２（参加者名簿）'!AX35,'陸上２（参加者名簿）'!BO35)</f>
        <v/>
      </c>
      <c r="CS15" t="str">
        <f>CONCATENATE(B10,D9,F10)</f>
        <v>中学生男200</v>
      </c>
      <c r="CU15" t="str">
        <f>CONCATENATE('陸上３（リレー申込書）'!H134,'陸上３（リレー申込書）'!O134)</f>
        <v/>
      </c>
      <c r="CX15">
        <v>9</v>
      </c>
      <c r="CY15" t="str">
        <f>CONCATENATE('陸上２（参加者名簿）'!BD35,'陸上２（参加者名簿）'!AX35)</f>
        <v/>
      </c>
    </row>
    <row r="16" spans="2:103">
      <c r="B16" s="4"/>
      <c r="C16" s="4"/>
      <c r="D16" s="4" t="s">
        <v>60</v>
      </c>
      <c r="E16" s="4"/>
      <c r="F16" s="3" t="s">
        <v>66</v>
      </c>
      <c r="J16" s="2">
        <f t="shared" si="1"/>
        <v>10</v>
      </c>
      <c r="K16" s="2" t="str">
        <f>IF(ISNA(VLOOKUP(J16,'陸上２（参加者名簿）'!$C$27:$CD$178,5,)),"",VLOOKUP(J16,'陸上２（参加者名簿）'!$C$27:$CD$178,5,))</f>
        <v/>
      </c>
      <c r="L16" s="70" t="str">
        <f t="shared" si="5"/>
        <v>0  0</v>
      </c>
      <c r="M16" s="71" t="str">
        <f t="shared" si="2"/>
        <v xml:space="preserve">  </v>
      </c>
      <c r="N16" s="70">
        <f>VLOOKUP(J16,'陸上２（参加者名簿）'!$C$27:$CD$178,48,)</f>
        <v>0</v>
      </c>
      <c r="O16" s="71" t="str">
        <f>VLOOKUP(J16,'陸上２（参加者名簿）'!$C$27:$CD$178,80,)</f>
        <v/>
      </c>
      <c r="P16" s="70">
        <f>VLOOKUP(J16,'陸上２（参加者名簿）'!$C$27:$CD$178,54,)</f>
        <v>0</v>
      </c>
      <c r="Q16" s="70">
        <f>VLOOKUP(J16,'陸上２（参加者名簿）'!$C$27:$CD$178,72,)</f>
        <v>0</v>
      </c>
      <c r="R16" s="74">
        <f>VLOOKUP(J16,'陸上２（参加者名簿）'!$C$27:$CD$178,52,)</f>
        <v>0</v>
      </c>
      <c r="S16" s="70">
        <f>VLOOKUP(J16,'陸上２（参加者名簿）'!$C$27:$CD$178,58,)</f>
        <v>0</v>
      </c>
      <c r="T16" s="70">
        <f>VLOOKUP(J16,'陸上２（参加者名簿）'!$C$27:$CD$178,65,)</f>
        <v>0</v>
      </c>
      <c r="U16" s="70" t="str">
        <f>'陸上２（参加者名簿）'!$CD$18</f>
        <v/>
      </c>
      <c r="V16" s="70" t="str">
        <f>'陸上２（参加者名簿）'!$CD$20</f>
        <v/>
      </c>
      <c r="W16" s="71">
        <f t="shared" si="19"/>
        <v>0</v>
      </c>
      <c r="X16" s="70">
        <f>IF(ISNA(VLOOKUP(J16,'陸上２（参加者名簿）'!$C$27:$CD$178,11,)),"",VLOOKUP(J16,'陸上２（参加者名簿）'!$C$27:$CD$178,11,))</f>
        <v>0</v>
      </c>
      <c r="Y16" s="71" t="s">
        <v>218</v>
      </c>
      <c r="Z16" s="70">
        <f>IF(ISNA(VLOOKUP(J16,'陸上２（参加者名簿）'!$C$27:$CD$178,18,)),"",VLOOKUP(J16,'陸上２（参加者名簿）'!$C$27:$CD$178,18,))</f>
        <v>0</v>
      </c>
      <c r="AA16" s="70">
        <f t="shared" si="4"/>
        <v>1</v>
      </c>
      <c r="AB16" s="71" t="str">
        <f>IF(ISNA(VLOOKUP(J16,'陸上２（参加者名簿）'!$C$27:$CD$178,25,)),"",VLOOKUP(J16,'陸上２（参加者名簿）'!$C$27:$CD$178,25,))</f>
        <v/>
      </c>
      <c r="AC16" s="2" t="s">
        <v>218</v>
      </c>
      <c r="AD16" s="70" t="str">
        <f>IF(ISNA(VLOOKUP(J16,'陸上２（参加者名簿）'!$C$27:$CD$178,32,)),"",VLOOKUP(J16,'陸上２（参加者名簿）'!$C$27:$CD$178,32,))</f>
        <v/>
      </c>
      <c r="AE16" s="71" t="str">
        <f t="shared" si="0"/>
        <v xml:space="preserve">  </v>
      </c>
      <c r="AF16" s="2">
        <v>10</v>
      </c>
      <c r="AG16" t="str">
        <f>CONCATENATE('陸上２（参加者名簿）'!BD36,'陸上２（参加者名簿）'!AX36,'陸上２（参加者名簿）'!BV36)</f>
        <v/>
      </c>
      <c r="AY16" s="2">
        <v>10</v>
      </c>
      <c r="AZ16" t="str">
        <f>CONCATENATE('陸上２（参加者名簿）'!BD36,'陸上２（参加者名簿）'!BO36,'陸上２（参加者名簿）'!AX36)</f>
        <v/>
      </c>
      <c r="BJ16">
        <v>10</v>
      </c>
      <c r="BK16" t="str">
        <f>CONCATENATE('陸上２（参加者名簿）'!BD36,'陸上２（参加者名簿）'!AX36,'陸上２（参加者名簿）'!BH36)</f>
        <v/>
      </c>
      <c r="CO16">
        <v>10</v>
      </c>
      <c r="CP16" s="2" t="str">
        <f>CONCATENATE('陸上２（参加者名簿）'!BD36,'陸上２（参加者名簿）'!AX36,'陸上２（参加者名簿）'!BH36)</f>
        <v/>
      </c>
      <c r="CQ16" t="str">
        <f>CONCATENATE('陸上２（参加者名簿）'!BD36,'陸上２（参加者名簿）'!AX36,'陸上２（参加者名簿）'!BO36)</f>
        <v/>
      </c>
      <c r="CS16" t="str">
        <f>CONCATENATE(B10,D9,F29)</f>
        <v>中学生男走高跳</v>
      </c>
      <c r="CU16" t="str">
        <f>CONCATENATE('陸上３（リレー申込書）'!X134,'陸上３（リレー申込書）'!AE134)</f>
        <v/>
      </c>
      <c r="CX16">
        <v>10</v>
      </c>
      <c r="CY16" t="str">
        <f>CONCATENATE('陸上２（参加者名簿）'!BD36,'陸上２（参加者名簿）'!AX36)</f>
        <v/>
      </c>
    </row>
    <row r="17" spans="2:103">
      <c r="B17" s="4"/>
      <c r="C17" s="4"/>
      <c r="D17" s="3" t="s">
        <v>61</v>
      </c>
      <c r="E17" s="4"/>
      <c r="J17" s="2">
        <f t="shared" si="1"/>
        <v>11</v>
      </c>
      <c r="K17" s="2" t="str">
        <f>IF(ISNA(VLOOKUP(J17,'陸上２（参加者名簿）'!$C$27:$CD$178,5,)),"",VLOOKUP(J17,'陸上２（参加者名簿）'!$C$27:$CD$178,5,))</f>
        <v/>
      </c>
      <c r="L17" s="70" t="str">
        <f t="shared" si="5"/>
        <v>0  0</v>
      </c>
      <c r="M17" s="71" t="str">
        <f t="shared" si="2"/>
        <v xml:space="preserve">  </v>
      </c>
      <c r="N17" s="70">
        <f>VLOOKUP(J17,'陸上２（参加者名簿）'!$C$27:$CD$178,48,)</f>
        <v>0</v>
      </c>
      <c r="O17" s="71" t="str">
        <f>VLOOKUP(J17,'陸上２（参加者名簿）'!$C$27:$CD$178,80,)</f>
        <v/>
      </c>
      <c r="P17" s="70">
        <f>VLOOKUP(J17,'陸上２（参加者名簿）'!$C$27:$CD$178,54,)</f>
        <v>0</v>
      </c>
      <c r="Q17" s="70">
        <f>VLOOKUP(J17,'陸上２（参加者名簿）'!$C$27:$CD$178,72,)</f>
        <v>0</v>
      </c>
      <c r="R17" s="74">
        <f>VLOOKUP(J17,'陸上２（参加者名簿）'!$C$27:$CD$178,52,)</f>
        <v>0</v>
      </c>
      <c r="S17" s="70">
        <f>VLOOKUP(J17,'陸上２（参加者名簿）'!$C$27:$CD$178,58,)</f>
        <v>0</v>
      </c>
      <c r="T17" s="70">
        <f>VLOOKUP(J17,'陸上２（参加者名簿）'!$C$27:$CD$178,65,)</f>
        <v>0</v>
      </c>
      <c r="U17" s="70" t="str">
        <f>'陸上２（参加者名簿）'!$CD$18</f>
        <v/>
      </c>
      <c r="V17" s="70" t="str">
        <f>'陸上２（参加者名簿）'!$CD$20</f>
        <v/>
      </c>
      <c r="W17" s="71">
        <f t="shared" si="19"/>
        <v>0</v>
      </c>
      <c r="X17" s="70">
        <f>IF(ISNA(VLOOKUP(J17,'陸上２（参加者名簿）'!$C$27:$CD$178,11,)),"",VLOOKUP(J17,'陸上２（参加者名簿）'!$C$27:$CD$178,11,))</f>
        <v>0</v>
      </c>
      <c r="Y17" s="71" t="s">
        <v>218</v>
      </c>
      <c r="Z17" s="70">
        <f>IF(ISNA(VLOOKUP(J17,'陸上２（参加者名簿）'!$C$27:$CD$178,18,)),"",VLOOKUP(J17,'陸上２（参加者名簿）'!$C$27:$CD$178,18,))</f>
        <v>0</v>
      </c>
      <c r="AA17" s="70">
        <f t="shared" si="4"/>
        <v>1</v>
      </c>
      <c r="AB17" s="71" t="str">
        <f>IF(ISNA(VLOOKUP(J17,'陸上２（参加者名簿）'!$C$27:$CD$178,25,)),"",VLOOKUP(J17,'陸上２（参加者名簿）'!$C$27:$CD$178,25,))</f>
        <v/>
      </c>
      <c r="AC17" s="2" t="s">
        <v>218</v>
      </c>
      <c r="AD17" s="70" t="str">
        <f>IF(ISNA(VLOOKUP(J17,'陸上２（参加者名簿）'!$C$27:$CD$178,32,)),"",VLOOKUP(J17,'陸上２（参加者名簿）'!$C$27:$CD$178,32,))</f>
        <v/>
      </c>
      <c r="AE17" s="71" t="str">
        <f t="shared" si="0"/>
        <v xml:space="preserve">  </v>
      </c>
      <c r="AF17" s="2">
        <v>11</v>
      </c>
      <c r="AG17" t="str">
        <f>CONCATENATE('陸上２（参加者名簿）'!BD37,'陸上２（参加者名簿）'!AX37,'陸上２（参加者名簿）'!BV37)</f>
        <v/>
      </c>
      <c r="AY17" s="2">
        <v>11</v>
      </c>
      <c r="AZ17" t="str">
        <f>CONCATENATE('陸上２（参加者名簿）'!BD37,'陸上２（参加者名簿）'!BO37,'陸上２（参加者名簿）'!AX37)</f>
        <v/>
      </c>
      <c r="BJ17">
        <v>11</v>
      </c>
      <c r="BK17" t="str">
        <f>CONCATENATE('陸上２（参加者名簿）'!BD37,'陸上２（参加者名簿）'!AX37,'陸上２（参加者名簿）'!BH37)</f>
        <v/>
      </c>
      <c r="CO17">
        <v>11</v>
      </c>
      <c r="CP17" s="2" t="str">
        <f>CONCATENATE('陸上２（参加者名簿）'!BD37,'陸上２（参加者名簿）'!AX37,'陸上２（参加者名簿）'!BH37)</f>
        <v/>
      </c>
      <c r="CQ17" t="str">
        <f>CONCATENATE('陸上２（参加者名簿）'!BD37,'陸上２（参加者名簿）'!AX37,'陸上２（参加者名簿）'!BO37)</f>
        <v/>
      </c>
      <c r="CS17" t="str">
        <f>CONCATENATE(B10,D9,F31)</f>
        <v>中学生男砲丸投</v>
      </c>
      <c r="CU17" t="str">
        <f>CONCATENATE('陸上３（リレー申込書）'!H156,'陸上３（リレー申込書）'!O156)</f>
        <v/>
      </c>
      <c r="CX17">
        <v>11</v>
      </c>
      <c r="CY17" t="str">
        <f>CONCATENATE('陸上２（参加者名簿）'!BD37,'陸上２（参加者名簿）'!AX37)</f>
        <v/>
      </c>
    </row>
    <row r="18" spans="2:103">
      <c r="B18" s="4"/>
      <c r="C18" s="4"/>
      <c r="D18" s="4"/>
      <c r="E18" s="4"/>
      <c r="J18" s="2">
        <f t="shared" si="1"/>
        <v>12</v>
      </c>
      <c r="K18" s="2" t="str">
        <f>IF(ISNA(VLOOKUP(J18,'陸上２（参加者名簿）'!$C$27:$CD$178,5,)),"",VLOOKUP(J18,'陸上２（参加者名簿）'!$C$27:$CD$178,5,))</f>
        <v/>
      </c>
      <c r="L18" s="70" t="str">
        <f t="shared" si="5"/>
        <v>0  0</v>
      </c>
      <c r="M18" s="71" t="str">
        <f t="shared" si="2"/>
        <v xml:space="preserve">  </v>
      </c>
      <c r="N18" s="70">
        <f>VLOOKUP(J18,'陸上２（参加者名簿）'!$C$27:$CD$178,48,)</f>
        <v>0</v>
      </c>
      <c r="O18" s="71" t="str">
        <f>VLOOKUP(J18,'陸上２（参加者名簿）'!$C$27:$CD$178,80,)</f>
        <v/>
      </c>
      <c r="P18" s="70">
        <f>VLOOKUP(J18,'陸上２（参加者名簿）'!$C$27:$CD$178,54,)</f>
        <v>0</v>
      </c>
      <c r="Q18" s="70">
        <f>VLOOKUP(J18,'陸上２（参加者名簿）'!$C$27:$CD$178,72,)</f>
        <v>0</v>
      </c>
      <c r="R18" s="74">
        <f>VLOOKUP(J18,'陸上２（参加者名簿）'!$C$27:$CD$178,52,)</f>
        <v>0</v>
      </c>
      <c r="S18" s="70">
        <f>VLOOKUP(J18,'陸上２（参加者名簿）'!$C$27:$CD$178,58,)</f>
        <v>0</v>
      </c>
      <c r="T18" s="70">
        <f>VLOOKUP(J18,'陸上２（参加者名簿）'!$C$27:$CD$178,65,)</f>
        <v>0</v>
      </c>
      <c r="U18" s="70" t="str">
        <f>'陸上２（参加者名簿）'!$CD$18</f>
        <v/>
      </c>
      <c r="V18" s="70" t="str">
        <f>'陸上２（参加者名簿）'!$CD$20</f>
        <v/>
      </c>
      <c r="W18" s="71">
        <f t="shared" si="19"/>
        <v>0</v>
      </c>
      <c r="X18" s="70">
        <f>IF(ISNA(VLOOKUP(J18,'陸上２（参加者名簿）'!$C$27:$CD$178,11,)),"",VLOOKUP(J18,'陸上２（参加者名簿）'!$C$27:$CD$178,11,))</f>
        <v>0</v>
      </c>
      <c r="Y18" s="71" t="s">
        <v>218</v>
      </c>
      <c r="Z18" s="70">
        <f>IF(ISNA(VLOOKUP(J18,'陸上２（参加者名簿）'!$C$27:$CD$178,18,)),"",VLOOKUP(J18,'陸上２（参加者名簿）'!$C$27:$CD$178,18,))</f>
        <v>0</v>
      </c>
      <c r="AA18" s="70">
        <f t="shared" si="4"/>
        <v>1</v>
      </c>
      <c r="AB18" s="71" t="str">
        <f>IF(ISNA(VLOOKUP(J18,'陸上２（参加者名簿）'!$C$27:$CD$178,25,)),"",VLOOKUP(J18,'陸上２（参加者名簿）'!$C$27:$CD$178,25,))</f>
        <v/>
      </c>
      <c r="AC18" s="2" t="s">
        <v>218</v>
      </c>
      <c r="AD18" s="70" t="str">
        <f>IF(ISNA(VLOOKUP(J18,'陸上２（参加者名簿）'!$C$27:$CD$178,32,)),"",VLOOKUP(J18,'陸上２（参加者名簿）'!$C$27:$CD$178,32,))</f>
        <v/>
      </c>
      <c r="AE18" s="71" t="str">
        <f t="shared" si="0"/>
        <v xml:space="preserve">  </v>
      </c>
      <c r="AF18" s="2">
        <v>12</v>
      </c>
      <c r="AG18" t="str">
        <f>CONCATENATE('陸上２（参加者名簿）'!BD38,'陸上２（参加者名簿）'!AX38,'陸上２（参加者名簿）'!BV38)</f>
        <v/>
      </c>
      <c r="AY18" s="2">
        <v>12</v>
      </c>
      <c r="AZ18" t="str">
        <f>CONCATENATE('陸上２（参加者名簿）'!BD38,'陸上２（参加者名簿）'!BO38,'陸上２（参加者名簿）'!AX38)</f>
        <v/>
      </c>
      <c r="BJ18">
        <v>12</v>
      </c>
      <c r="BK18" t="str">
        <f>CONCATENATE('陸上２（参加者名簿）'!BD38,'陸上２（参加者名簿）'!AX38,'陸上２（参加者名簿）'!BH38)</f>
        <v/>
      </c>
      <c r="CO18">
        <v>12</v>
      </c>
      <c r="CP18" s="2" t="str">
        <f>CONCATENATE('陸上２（参加者名簿）'!BD38,'陸上２（参加者名簿）'!AX38,'陸上２（参加者名簿）'!BH38)</f>
        <v/>
      </c>
      <c r="CQ18" t="str">
        <f>CONCATENATE('陸上２（参加者名簿）'!BD38,'陸上２（参加者名簿）'!AX38,'陸上２（参加者名簿）'!BO38)</f>
        <v/>
      </c>
      <c r="CS18" t="str">
        <f>CONCATENATE(B10,D9,種目２)</f>
        <v>中学生男400mR</v>
      </c>
      <c r="CU18" t="str">
        <f>CONCATENATE('陸上３（リレー申込書）'!X156,'陸上３（リレー申込書）'!AE156)</f>
        <v/>
      </c>
      <c r="CX18">
        <v>12</v>
      </c>
      <c r="CY18" t="str">
        <f>CONCATENATE('陸上２（参加者名簿）'!BD38,'陸上２（参加者名簿）'!AX38)</f>
        <v/>
      </c>
    </row>
    <row r="19" spans="2:103">
      <c r="B19" s="4"/>
      <c r="C19" s="4"/>
      <c r="D19" s="4"/>
      <c r="E19" s="4"/>
      <c r="F19" s="4" t="s">
        <v>74</v>
      </c>
      <c r="J19" s="2">
        <f t="shared" si="1"/>
        <v>13</v>
      </c>
      <c r="K19" s="2" t="str">
        <f>IF(ISNA(VLOOKUP(J19,'陸上２（参加者名簿）'!$C$27:$CD$178,5,)),"",VLOOKUP(J19,'陸上２（参加者名簿）'!$C$27:$CD$178,5,))</f>
        <v/>
      </c>
      <c r="L19" s="70" t="str">
        <f t="shared" si="5"/>
        <v>0  0</v>
      </c>
      <c r="M19" s="71" t="str">
        <f t="shared" si="2"/>
        <v xml:space="preserve">  </v>
      </c>
      <c r="N19" s="70">
        <f>VLOOKUP(J19,'陸上２（参加者名簿）'!$C$27:$CD$178,48,)</f>
        <v>0</v>
      </c>
      <c r="O19" s="71" t="str">
        <f>VLOOKUP(J19,'陸上２（参加者名簿）'!$C$27:$CD$178,80,)</f>
        <v/>
      </c>
      <c r="P19" s="70">
        <f>VLOOKUP(J19,'陸上２（参加者名簿）'!$C$27:$CD$178,54,)</f>
        <v>0</v>
      </c>
      <c r="Q19" s="70">
        <f>VLOOKUP(J19,'陸上２（参加者名簿）'!$C$27:$CD$178,72,)</f>
        <v>0</v>
      </c>
      <c r="R19" s="74">
        <f>VLOOKUP(J19,'陸上２（参加者名簿）'!$C$27:$CD$178,52,)</f>
        <v>0</v>
      </c>
      <c r="S19" s="70">
        <f>VLOOKUP(J19,'陸上２（参加者名簿）'!$C$27:$CD$178,58,)</f>
        <v>0</v>
      </c>
      <c r="T19" s="70">
        <f>VLOOKUP(J19,'陸上２（参加者名簿）'!$C$27:$CD$178,65,)</f>
        <v>0</v>
      </c>
      <c r="U19" s="70" t="str">
        <f>'陸上２（参加者名簿）'!$CD$18</f>
        <v/>
      </c>
      <c r="V19" s="70" t="str">
        <f>'陸上２（参加者名簿）'!$CD$20</f>
        <v/>
      </c>
      <c r="W19" s="71">
        <f t="shared" si="19"/>
        <v>0</v>
      </c>
      <c r="X19" s="70">
        <f>IF(ISNA(VLOOKUP(J19,'陸上２（参加者名簿）'!$C$27:$CD$178,11,)),"",VLOOKUP(J19,'陸上２（参加者名簿）'!$C$27:$CD$178,11,))</f>
        <v>0</v>
      </c>
      <c r="Y19" s="71" t="s">
        <v>218</v>
      </c>
      <c r="Z19" s="70">
        <f>IF(ISNA(VLOOKUP(J19,'陸上２（参加者名簿）'!$C$27:$CD$178,18,)),"",VLOOKUP(J19,'陸上２（参加者名簿）'!$C$27:$CD$178,18,))</f>
        <v>0</v>
      </c>
      <c r="AA19" s="70">
        <f t="shared" si="4"/>
        <v>1</v>
      </c>
      <c r="AB19" s="71" t="str">
        <f>IF(ISNA(VLOOKUP(J19,'陸上２（参加者名簿）'!$C$27:$CD$178,25,)),"",VLOOKUP(J19,'陸上２（参加者名簿）'!$C$27:$CD$178,25,))</f>
        <v/>
      </c>
      <c r="AC19" s="2" t="s">
        <v>218</v>
      </c>
      <c r="AD19" s="70" t="str">
        <f>IF(ISNA(VLOOKUP(J19,'陸上２（参加者名簿）'!$C$27:$CD$178,32,)),"",VLOOKUP(J19,'陸上２（参加者名簿）'!$C$27:$CD$178,32,))</f>
        <v/>
      </c>
      <c r="AE19" s="71" t="str">
        <f t="shared" ref="AE19:AE54" si="20">CONCATENATE(AB19,AC19,AD19)</f>
        <v xml:space="preserve">  </v>
      </c>
      <c r="AF19" s="2">
        <v>13</v>
      </c>
      <c r="AG19" t="str">
        <f>CONCATENATE('陸上２（参加者名簿）'!BD73,'陸上２（参加者名簿）'!AX73,'陸上２（参加者名簿）'!BV73)</f>
        <v/>
      </c>
      <c r="AY19" s="2">
        <v>13</v>
      </c>
      <c r="AZ19" t="str">
        <f>CONCATENATE('陸上２（参加者名簿）'!BD73,'陸上２（参加者名簿）'!BO73,'陸上２（参加者名簿）'!AX73)</f>
        <v/>
      </c>
      <c r="BJ19">
        <v>13</v>
      </c>
      <c r="BK19" t="str">
        <f>CONCATENATE('陸上２（参加者名簿）'!BD73,'陸上２（参加者名簿）'!AX73,'陸上２（参加者名簿）'!BH73)</f>
        <v/>
      </c>
      <c r="CO19">
        <v>13</v>
      </c>
      <c r="CP19" t="str">
        <f>CONCATENATE('陸上２（参加者名簿）'!BD73,'陸上２（参加者名簿）'!AX73,'陸上２（参加者名簿）'!BH73)</f>
        <v/>
      </c>
      <c r="CQ19" t="str">
        <f>CONCATENATE('陸上２（参加者名簿）'!BD73,'陸上２（参加者名簿）'!AX73,'陸上２（参加者名簿）'!BO73)</f>
        <v/>
      </c>
      <c r="CS19" t="str">
        <f>CONCATENATE(B10,D10,F26)</f>
        <v>中学生女200</v>
      </c>
      <c r="CX19">
        <v>13</v>
      </c>
      <c r="CY19" t="str">
        <f>CONCATENATE('陸上２（参加者名簿）'!BD73,'陸上２（参加者名簿）'!AX73)</f>
        <v/>
      </c>
    </row>
    <row r="20" spans="2:103">
      <c r="B20" s="4"/>
      <c r="C20" s="4"/>
      <c r="D20" s="92" t="s">
        <v>196</v>
      </c>
      <c r="E20" s="4"/>
      <c r="F20" s="3" t="s">
        <v>75</v>
      </c>
      <c r="J20" s="2">
        <f t="shared" si="1"/>
        <v>14</v>
      </c>
      <c r="K20" s="2" t="str">
        <f>IF(ISNA(VLOOKUP(J20,'陸上２（参加者名簿）'!$C$27:$CD$178,5,)),"",VLOOKUP(J20,'陸上２（参加者名簿）'!$C$27:$CD$178,5,))</f>
        <v/>
      </c>
      <c r="L20" s="70" t="str">
        <f t="shared" si="5"/>
        <v>0  0</v>
      </c>
      <c r="M20" s="71" t="str">
        <f t="shared" si="2"/>
        <v xml:space="preserve">  </v>
      </c>
      <c r="N20" s="70">
        <f>VLOOKUP(J20,'陸上２（参加者名簿）'!$C$27:$CD$178,48,)</f>
        <v>0</v>
      </c>
      <c r="O20" s="71" t="str">
        <f>VLOOKUP(J20,'陸上２（参加者名簿）'!$C$27:$CD$178,80,)</f>
        <v/>
      </c>
      <c r="P20" s="70">
        <f>VLOOKUP(J20,'陸上２（参加者名簿）'!$C$27:$CD$178,54,)</f>
        <v>0</v>
      </c>
      <c r="Q20" s="70">
        <f>VLOOKUP(J20,'陸上２（参加者名簿）'!$C$27:$CD$178,72,)</f>
        <v>0</v>
      </c>
      <c r="R20" s="74">
        <f>VLOOKUP(J20,'陸上２（参加者名簿）'!$C$27:$CD$178,52,)</f>
        <v>0</v>
      </c>
      <c r="S20" s="70">
        <f>VLOOKUP(J20,'陸上２（参加者名簿）'!$C$27:$CD$178,58,)</f>
        <v>0</v>
      </c>
      <c r="T20" s="70">
        <f>VLOOKUP(J20,'陸上２（参加者名簿）'!$C$27:$CD$178,65,)</f>
        <v>0</v>
      </c>
      <c r="U20" s="70" t="str">
        <f>'陸上２（参加者名簿）'!$CD$18</f>
        <v/>
      </c>
      <c r="V20" s="70" t="str">
        <f>'陸上２（参加者名簿）'!$CD$20</f>
        <v/>
      </c>
      <c r="W20" s="71">
        <f t="shared" si="19"/>
        <v>0</v>
      </c>
      <c r="X20" s="70">
        <f>IF(ISNA(VLOOKUP(J20,'陸上２（参加者名簿）'!$C$27:$CD$178,11,)),"",VLOOKUP(J20,'陸上２（参加者名簿）'!$C$27:$CD$178,11,))</f>
        <v>0</v>
      </c>
      <c r="Y20" s="71" t="s">
        <v>218</v>
      </c>
      <c r="Z20" s="70">
        <f>IF(ISNA(VLOOKUP(J20,'陸上２（参加者名簿）'!$C$27:$CD$178,18,)),"",VLOOKUP(J20,'陸上２（参加者名簿）'!$C$27:$CD$178,18,))</f>
        <v>0</v>
      </c>
      <c r="AA20" s="70">
        <f t="shared" si="4"/>
        <v>1</v>
      </c>
      <c r="AB20" s="71" t="str">
        <f>IF(ISNA(VLOOKUP(J20,'陸上２（参加者名簿）'!$C$27:$CD$178,25,)),"",VLOOKUP(J20,'陸上２（参加者名簿）'!$C$27:$CD$178,25,))</f>
        <v/>
      </c>
      <c r="AC20" s="2" t="s">
        <v>218</v>
      </c>
      <c r="AD20" s="70" t="str">
        <f>IF(ISNA(VLOOKUP(J20,'陸上２（参加者名簿）'!$C$27:$CD$178,32,)),"",VLOOKUP(J20,'陸上２（参加者名簿）'!$C$27:$CD$178,32,))</f>
        <v/>
      </c>
      <c r="AE20" s="71" t="str">
        <f t="shared" si="20"/>
        <v xml:space="preserve">  </v>
      </c>
      <c r="AF20" s="2">
        <v>14</v>
      </c>
      <c r="AG20" t="str">
        <f>CONCATENATE('陸上２（参加者名簿）'!BD74,'陸上２（参加者名簿）'!AX74,'陸上２（参加者名簿）'!BV74)</f>
        <v/>
      </c>
      <c r="AY20" s="2">
        <v>14</v>
      </c>
      <c r="AZ20" t="str">
        <f>CONCATENATE('陸上２（参加者名簿）'!BD74,'陸上２（参加者名簿）'!BO74,'陸上２（参加者名簿）'!AX74)</f>
        <v/>
      </c>
      <c r="BJ20">
        <v>14</v>
      </c>
      <c r="BK20" t="str">
        <f>CONCATENATE('陸上２（参加者名簿）'!BD74,'陸上２（参加者名簿）'!AX74,'陸上２（参加者名簿）'!BH74)</f>
        <v/>
      </c>
      <c r="CO20">
        <v>14</v>
      </c>
      <c r="CP20" t="str">
        <f>CONCATENATE('陸上２（参加者名簿）'!BD74,'陸上２（参加者名簿）'!AX74,'陸上２（参加者名簿）'!BH74)</f>
        <v/>
      </c>
      <c r="CQ20" t="str">
        <f>CONCATENATE('陸上２（参加者名簿）'!BD74,'陸上２（参加者名簿）'!AX74,'陸上２（参加者名簿）'!BO74)</f>
        <v/>
      </c>
      <c r="CS20" t="str">
        <f>CONCATENATE(B10,D10,F29)</f>
        <v>中学生女走高跳</v>
      </c>
      <c r="CU20" t="s">
        <v>205</v>
      </c>
      <c r="CV20">
        <f t="shared" ref="CV20:CV26" si="21">COUNTIF($CU$7:$CU$18,CU20)</f>
        <v>0</v>
      </c>
      <c r="CX20">
        <v>14</v>
      </c>
      <c r="CY20" t="str">
        <f>CONCATENATE('陸上２（参加者名簿）'!BD74,'陸上２（参加者名簿）'!AX74)</f>
        <v/>
      </c>
    </row>
    <row r="21" spans="2:103">
      <c r="D21" s="17" t="s">
        <v>197</v>
      </c>
      <c r="F21" s="17" t="s">
        <v>76</v>
      </c>
      <c r="J21" s="2">
        <f t="shared" si="1"/>
        <v>15</v>
      </c>
      <c r="K21" s="2" t="str">
        <f>IF(ISNA(VLOOKUP(J21,'陸上２（参加者名簿）'!$C$27:$CD$178,5,)),"",VLOOKUP(J21,'陸上２（参加者名簿）'!$C$27:$CD$178,5,))</f>
        <v/>
      </c>
      <c r="L21" s="70" t="str">
        <f t="shared" si="5"/>
        <v>0  0</v>
      </c>
      <c r="M21" s="71" t="str">
        <f t="shared" si="2"/>
        <v xml:space="preserve">  </v>
      </c>
      <c r="N21" s="70">
        <f>VLOOKUP(J21,'陸上２（参加者名簿）'!$C$27:$CD$178,48,)</f>
        <v>0</v>
      </c>
      <c r="O21" s="71" t="str">
        <f>VLOOKUP(J21,'陸上２（参加者名簿）'!$C$27:$CD$178,80,)</f>
        <v/>
      </c>
      <c r="P21" s="70">
        <f>VLOOKUP(J21,'陸上２（参加者名簿）'!$C$27:$CD$178,54,)</f>
        <v>0</v>
      </c>
      <c r="Q21" s="70">
        <f>VLOOKUP(J21,'陸上２（参加者名簿）'!$C$27:$CD$178,72,)</f>
        <v>0</v>
      </c>
      <c r="R21" s="74">
        <f>VLOOKUP(J21,'陸上２（参加者名簿）'!$C$27:$CD$178,52,)</f>
        <v>0</v>
      </c>
      <c r="S21" s="70">
        <f>VLOOKUP(J21,'陸上２（参加者名簿）'!$C$27:$CD$178,58,)</f>
        <v>0</v>
      </c>
      <c r="T21" s="70">
        <f>VLOOKUP(J21,'陸上２（参加者名簿）'!$C$27:$CD$178,65,)</f>
        <v>0</v>
      </c>
      <c r="U21" s="70" t="str">
        <f>'陸上２（参加者名簿）'!$CD$18</f>
        <v/>
      </c>
      <c r="V21" s="70" t="str">
        <f>'陸上２（参加者名簿）'!$CD$20</f>
        <v/>
      </c>
      <c r="W21" s="71">
        <f t="shared" si="19"/>
        <v>0</v>
      </c>
      <c r="X21" s="70">
        <f>IF(ISNA(VLOOKUP(J21,'陸上２（参加者名簿）'!$C$27:$CD$178,11,)),"",VLOOKUP(J21,'陸上２（参加者名簿）'!$C$27:$CD$178,11,))</f>
        <v>0</v>
      </c>
      <c r="Y21" s="71" t="s">
        <v>218</v>
      </c>
      <c r="Z21" s="70">
        <f>IF(ISNA(VLOOKUP(J21,'陸上２（参加者名簿）'!$C$27:$CD$178,18,)),"",VLOOKUP(J21,'陸上２（参加者名簿）'!$C$27:$CD$178,18,))</f>
        <v>0</v>
      </c>
      <c r="AA21" s="70">
        <f t="shared" si="4"/>
        <v>1</v>
      </c>
      <c r="AB21" s="71" t="str">
        <f>IF(ISNA(VLOOKUP(J21,'陸上２（参加者名簿）'!$C$27:$CD$178,25,)),"",VLOOKUP(J21,'陸上２（参加者名簿）'!$C$27:$CD$178,25,))</f>
        <v/>
      </c>
      <c r="AC21" s="2" t="s">
        <v>218</v>
      </c>
      <c r="AD21" s="70" t="str">
        <f>IF(ISNA(VLOOKUP(J21,'陸上２（参加者名簿）'!$C$27:$CD$178,32,)),"",VLOOKUP(J21,'陸上２（参加者名簿）'!$C$27:$CD$178,32,))</f>
        <v/>
      </c>
      <c r="AE21" s="71" t="str">
        <f t="shared" si="20"/>
        <v xml:space="preserve">  </v>
      </c>
      <c r="AF21" s="2">
        <v>15</v>
      </c>
      <c r="AG21" t="str">
        <f>CONCATENATE('陸上２（参加者名簿）'!BD75,'陸上２（参加者名簿）'!AX75,'陸上２（参加者名簿）'!BV75)</f>
        <v/>
      </c>
      <c r="AY21" s="2">
        <v>15</v>
      </c>
      <c r="AZ21" t="str">
        <f>CONCATENATE('陸上２（参加者名簿）'!BD75,'陸上２（参加者名簿）'!BO75,'陸上２（参加者名簿）'!AX75)</f>
        <v/>
      </c>
      <c r="BJ21">
        <v>15</v>
      </c>
      <c r="BK21" t="str">
        <f>CONCATENATE('陸上２（参加者名簿）'!BD75,'陸上２（参加者名簿）'!AX75,'陸上２（参加者名簿）'!BH75)</f>
        <v/>
      </c>
      <c r="CO21">
        <v>15</v>
      </c>
      <c r="CP21" t="str">
        <f>CONCATENATE('陸上２（参加者名簿）'!BD75,'陸上２（参加者名簿）'!AX75,'陸上２（参加者名簿）'!BH75)</f>
        <v/>
      </c>
      <c r="CQ21" t="str">
        <f>CONCATENATE('陸上２（参加者名簿）'!BD75,'陸上２（参加者名簿）'!AX75,'陸上２（参加者名簿）'!BO75)</f>
        <v/>
      </c>
      <c r="CS21" t="str">
        <f>CONCATENATE(B10,D10,F31)</f>
        <v>中学生女砲丸投</v>
      </c>
      <c r="CU21" t="s">
        <v>206</v>
      </c>
      <c r="CV21">
        <f t="shared" si="21"/>
        <v>0</v>
      </c>
      <c r="CX21">
        <v>15</v>
      </c>
      <c r="CY21" t="str">
        <f>CONCATENATE('陸上２（参加者名簿）'!BD75,'陸上２（参加者名簿）'!AX75)</f>
        <v/>
      </c>
    </row>
    <row r="22" spans="2:103">
      <c r="D22" s="17" t="s">
        <v>198</v>
      </c>
      <c r="J22" s="2">
        <f t="shared" si="1"/>
        <v>16</v>
      </c>
      <c r="K22" s="2" t="str">
        <f>IF(ISNA(VLOOKUP(J22,'陸上２（参加者名簿）'!$C$27:$CD$178,5,)),"",VLOOKUP(J22,'陸上２（参加者名簿）'!$C$27:$CD$178,5,))</f>
        <v/>
      </c>
      <c r="L22" s="70" t="str">
        <f t="shared" si="5"/>
        <v>0  0</v>
      </c>
      <c r="M22" s="71" t="str">
        <f t="shared" si="2"/>
        <v xml:space="preserve">  </v>
      </c>
      <c r="N22" s="70">
        <f>VLOOKUP(J22,'陸上２（参加者名簿）'!$C$27:$CD$178,48,)</f>
        <v>0</v>
      </c>
      <c r="O22" s="71" t="str">
        <f>VLOOKUP(J22,'陸上２（参加者名簿）'!$C$27:$CD$178,80,)</f>
        <v/>
      </c>
      <c r="P22" s="70">
        <f>VLOOKUP(J22,'陸上２（参加者名簿）'!$C$27:$CD$178,54,)</f>
        <v>0</v>
      </c>
      <c r="Q22" s="70">
        <f>VLOOKUP(J22,'陸上２（参加者名簿）'!$C$27:$CD$178,72,)</f>
        <v>0</v>
      </c>
      <c r="R22" s="74">
        <f>VLOOKUP(J22,'陸上２（参加者名簿）'!$C$27:$CD$178,52,)</f>
        <v>0</v>
      </c>
      <c r="S22" s="70">
        <f>VLOOKUP(J22,'陸上２（参加者名簿）'!$C$27:$CD$178,58,)</f>
        <v>0</v>
      </c>
      <c r="T22" s="70">
        <f>VLOOKUP(J22,'陸上２（参加者名簿）'!$C$27:$CD$178,65,)</f>
        <v>0</v>
      </c>
      <c r="U22" s="70" t="str">
        <f>'陸上２（参加者名簿）'!$CD$18</f>
        <v/>
      </c>
      <c r="V22" s="70" t="str">
        <f>'陸上２（参加者名簿）'!$CD$20</f>
        <v/>
      </c>
      <c r="W22" s="71">
        <f t="shared" si="19"/>
        <v>0</v>
      </c>
      <c r="X22" s="70">
        <f>IF(ISNA(VLOOKUP(J22,'陸上２（参加者名簿）'!$C$27:$CD$178,11,)),"",VLOOKUP(J22,'陸上２（参加者名簿）'!$C$27:$CD$178,11,))</f>
        <v>0</v>
      </c>
      <c r="Y22" s="71" t="s">
        <v>218</v>
      </c>
      <c r="Z22" s="70">
        <f>IF(ISNA(VLOOKUP(J22,'陸上２（参加者名簿）'!$C$27:$CD$178,18,)),"",VLOOKUP(J22,'陸上２（参加者名簿）'!$C$27:$CD$178,18,))</f>
        <v>0</v>
      </c>
      <c r="AA22" s="70">
        <f t="shared" si="4"/>
        <v>1</v>
      </c>
      <c r="AB22" s="71" t="str">
        <f>IF(ISNA(VLOOKUP(J22,'陸上２（参加者名簿）'!$C$27:$CD$178,25,)),"",VLOOKUP(J22,'陸上２（参加者名簿）'!$C$27:$CD$178,25,))</f>
        <v/>
      </c>
      <c r="AC22" s="2" t="s">
        <v>218</v>
      </c>
      <c r="AD22" s="70" t="str">
        <f>IF(ISNA(VLOOKUP(J22,'陸上２（参加者名簿）'!$C$27:$CD$178,32,)),"",VLOOKUP(J22,'陸上２（参加者名簿）'!$C$27:$CD$178,32,))</f>
        <v/>
      </c>
      <c r="AE22" s="71" t="str">
        <f t="shared" si="20"/>
        <v xml:space="preserve">  </v>
      </c>
      <c r="AF22" s="2">
        <v>16</v>
      </c>
      <c r="AG22" t="str">
        <f>CONCATENATE('陸上２（参加者名簿）'!BD76,'陸上２（参加者名簿）'!AX76,'陸上２（参加者名簿）'!BV76)</f>
        <v/>
      </c>
      <c r="AY22" s="2">
        <v>16</v>
      </c>
      <c r="AZ22" t="str">
        <f>CONCATENATE('陸上２（参加者名簿）'!BD76,'陸上２（参加者名簿）'!BO76,'陸上２（参加者名簿）'!AX76)</f>
        <v/>
      </c>
      <c r="BJ22">
        <v>16</v>
      </c>
      <c r="BK22" t="str">
        <f>CONCATENATE('陸上２（参加者名簿）'!BD76,'陸上２（参加者名簿）'!AX76,'陸上２（参加者名簿）'!BH76)</f>
        <v/>
      </c>
      <c r="CD22" s="414" t="s">
        <v>184</v>
      </c>
      <c r="CE22" s="414"/>
      <c r="CF22" s="414"/>
      <c r="CI22" s="414" t="s">
        <v>185</v>
      </c>
      <c r="CJ22" s="414"/>
      <c r="CK22" s="414"/>
      <c r="CO22">
        <v>16</v>
      </c>
      <c r="CP22" t="str">
        <f>CONCATENATE('陸上２（参加者名簿）'!BD76,'陸上２（参加者名簿）'!AX76,'陸上２（参加者名簿）'!BH76)</f>
        <v/>
      </c>
      <c r="CQ22" t="str">
        <f>CONCATENATE('陸上２（参加者名簿）'!BD76,'陸上２（参加者名簿）'!AX76,'陸上２（参加者名簿）'!BO76)</f>
        <v/>
      </c>
      <c r="CS22" t="str">
        <f>CONCATENATE(B10,D10,種目２)</f>
        <v>中学生女400mR</v>
      </c>
      <c r="CU22" t="s">
        <v>207</v>
      </c>
      <c r="CV22">
        <f t="shared" si="21"/>
        <v>0</v>
      </c>
      <c r="CX22">
        <v>16</v>
      </c>
      <c r="CY22" t="str">
        <f>CONCATENATE('陸上２（参加者名簿）'!BD76,'陸上２（参加者名簿）'!AX76)</f>
        <v/>
      </c>
    </row>
    <row r="23" spans="2:103">
      <c r="D23" s="17" t="s">
        <v>199</v>
      </c>
      <c r="J23" s="2">
        <f t="shared" si="1"/>
        <v>17</v>
      </c>
      <c r="K23" s="2" t="str">
        <f>IF(ISNA(VLOOKUP(J23,'陸上２（参加者名簿）'!$C$27:$CD$178,5,)),"",VLOOKUP(J23,'陸上２（参加者名簿）'!$C$27:$CD$178,5,))</f>
        <v/>
      </c>
      <c r="L23" s="70" t="str">
        <f t="shared" si="5"/>
        <v>0  0</v>
      </c>
      <c r="M23" s="71" t="str">
        <f t="shared" si="2"/>
        <v xml:space="preserve">  </v>
      </c>
      <c r="N23" s="70">
        <f>VLOOKUP(J23,'陸上２（参加者名簿）'!$C$27:$CD$178,48,)</f>
        <v>0</v>
      </c>
      <c r="O23" s="71" t="str">
        <f>VLOOKUP(J23,'陸上２（参加者名簿）'!$C$27:$CD$178,80,)</f>
        <v/>
      </c>
      <c r="P23" s="70">
        <f>VLOOKUP(J23,'陸上２（参加者名簿）'!$C$27:$CD$178,54,)</f>
        <v>0</v>
      </c>
      <c r="Q23" s="70">
        <f>VLOOKUP(J23,'陸上２（参加者名簿）'!$C$27:$CD$178,72,)</f>
        <v>0</v>
      </c>
      <c r="R23" s="74">
        <f>VLOOKUP(J23,'陸上２（参加者名簿）'!$C$27:$CD$178,52,)</f>
        <v>0</v>
      </c>
      <c r="S23" s="70">
        <f>VLOOKUP(J23,'陸上２（参加者名簿）'!$C$27:$CD$178,58,)</f>
        <v>0</v>
      </c>
      <c r="T23" s="70">
        <f>VLOOKUP(J23,'陸上２（参加者名簿）'!$C$27:$CD$178,65,)</f>
        <v>0</v>
      </c>
      <c r="U23" s="70" t="str">
        <f>'陸上２（参加者名簿）'!$CD$18</f>
        <v/>
      </c>
      <c r="V23" s="70" t="str">
        <f>'陸上２（参加者名簿）'!$CD$20</f>
        <v/>
      </c>
      <c r="W23" s="71">
        <f t="shared" si="19"/>
        <v>0</v>
      </c>
      <c r="X23" s="70">
        <f>IF(ISNA(VLOOKUP(J23,'陸上２（参加者名簿）'!$C$27:$CD$178,11,)),"",VLOOKUP(J23,'陸上２（参加者名簿）'!$C$27:$CD$178,11,))</f>
        <v>0</v>
      </c>
      <c r="Y23" s="71" t="s">
        <v>218</v>
      </c>
      <c r="Z23" s="70">
        <f>IF(ISNA(VLOOKUP(J23,'陸上２（参加者名簿）'!$C$27:$CD$178,18,)),"",VLOOKUP(J23,'陸上２（参加者名簿）'!$C$27:$CD$178,18,))</f>
        <v>0</v>
      </c>
      <c r="AA23" s="70">
        <f t="shared" si="4"/>
        <v>1</v>
      </c>
      <c r="AB23" s="71" t="str">
        <f>IF(ISNA(VLOOKUP(J23,'陸上２（参加者名簿）'!$C$27:$CD$178,25,)),"",VLOOKUP(J23,'陸上２（参加者名簿）'!$C$27:$CD$178,25,))</f>
        <v/>
      </c>
      <c r="AC23" s="2" t="s">
        <v>218</v>
      </c>
      <c r="AD23" s="70" t="str">
        <f>IF(ISNA(VLOOKUP(J23,'陸上２（参加者名簿）'!$C$27:$CD$178,32,)),"",VLOOKUP(J23,'陸上２（参加者名簿）'!$C$27:$CD$178,32,))</f>
        <v/>
      </c>
      <c r="AE23" s="71" t="str">
        <f t="shared" si="20"/>
        <v xml:space="preserve">  </v>
      </c>
      <c r="AF23" s="2">
        <v>17</v>
      </c>
      <c r="AG23" t="str">
        <f>CONCATENATE('陸上２（参加者名簿）'!BD77,'陸上２（参加者名簿）'!AX77,'陸上２（参加者名簿）'!BV77)</f>
        <v/>
      </c>
      <c r="AY23" s="2">
        <v>17</v>
      </c>
      <c r="AZ23" t="str">
        <f>CONCATENATE('陸上２（参加者名簿）'!BD77,'陸上２（参加者名簿）'!BO77,'陸上２（参加者名簿）'!AX77)</f>
        <v/>
      </c>
      <c r="BJ23">
        <v>17</v>
      </c>
      <c r="BK23" t="str">
        <f>CONCATENATE('陸上２（参加者名簿）'!BD77,'陸上２（参加者名簿）'!AX77,'陸上２（参加者名簿）'!BH77)</f>
        <v/>
      </c>
      <c r="CD23">
        <v>3000</v>
      </c>
      <c r="CE23" t="s">
        <v>82</v>
      </c>
      <c r="CF23" t="s">
        <v>180</v>
      </c>
      <c r="CH23" s="2" t="s">
        <v>177</v>
      </c>
      <c r="CI23">
        <v>3000</v>
      </c>
      <c r="CJ23" t="s">
        <v>82</v>
      </c>
      <c r="CK23" t="s">
        <v>180</v>
      </c>
      <c r="CM23" s="2" t="s">
        <v>177</v>
      </c>
      <c r="CO23">
        <v>17</v>
      </c>
      <c r="CP23" t="str">
        <f>CONCATENATE('陸上２（参加者名簿）'!BD77,'陸上２（参加者名簿）'!AX77,'陸上２（参加者名簿）'!BH77)</f>
        <v/>
      </c>
      <c r="CQ23" t="str">
        <f>CONCATENATE('陸上２（参加者名簿）'!BD77,'陸上２（参加者名簿）'!AX77,'陸上２（参加者名簿）'!BO77)</f>
        <v/>
      </c>
      <c r="CS23" t="str">
        <f>CONCATENATE(B11,D9,種目２)</f>
        <v>高校生男400mR</v>
      </c>
      <c r="CU23" t="s">
        <v>208</v>
      </c>
      <c r="CV23">
        <f t="shared" si="21"/>
        <v>0</v>
      </c>
      <c r="CX23">
        <v>17</v>
      </c>
      <c r="CY23" t="str">
        <f>CONCATENATE('陸上２（参加者名簿）'!BD77,'陸上２（参加者名簿）'!AX77)</f>
        <v/>
      </c>
    </row>
    <row r="24" spans="2:103">
      <c r="F24" s="2" t="s">
        <v>81</v>
      </c>
      <c r="J24" s="2">
        <f t="shared" si="1"/>
        <v>18</v>
      </c>
      <c r="K24" s="2" t="str">
        <f>IF(ISNA(VLOOKUP(J24,'陸上２（参加者名簿）'!$C$27:$CD$178,5,)),"",VLOOKUP(J24,'陸上２（参加者名簿）'!$C$27:$CD$178,5,))</f>
        <v/>
      </c>
      <c r="L24" s="70" t="str">
        <f t="shared" si="5"/>
        <v>0  0</v>
      </c>
      <c r="M24" s="71" t="str">
        <f t="shared" si="2"/>
        <v xml:space="preserve">  </v>
      </c>
      <c r="N24" s="70">
        <f>VLOOKUP(J24,'陸上２（参加者名簿）'!$C$27:$CD$178,48,)</f>
        <v>0</v>
      </c>
      <c r="O24" s="71" t="str">
        <f>VLOOKUP(J24,'陸上２（参加者名簿）'!$C$27:$CD$178,80,)</f>
        <v/>
      </c>
      <c r="P24" s="70">
        <f>VLOOKUP(J24,'陸上２（参加者名簿）'!$C$27:$CD$178,54,)</f>
        <v>0</v>
      </c>
      <c r="Q24" s="70">
        <f>VLOOKUP(J24,'陸上２（参加者名簿）'!$C$27:$CD$178,72,)</f>
        <v>0</v>
      </c>
      <c r="R24" s="74">
        <f>VLOOKUP(J24,'陸上２（参加者名簿）'!$C$27:$CD$178,52,)</f>
        <v>0</v>
      </c>
      <c r="S24" s="70">
        <f>VLOOKUP(J24,'陸上２（参加者名簿）'!$C$27:$CD$178,58,)</f>
        <v>0</v>
      </c>
      <c r="T24" s="70">
        <f>VLOOKUP(J24,'陸上２（参加者名簿）'!$C$27:$CD$178,65,)</f>
        <v>0</v>
      </c>
      <c r="U24" s="70" t="str">
        <f>'陸上２（参加者名簿）'!$CD$18</f>
        <v/>
      </c>
      <c r="V24" s="70" t="str">
        <f>'陸上２（参加者名簿）'!$CD$20</f>
        <v/>
      </c>
      <c r="W24" s="71">
        <f t="shared" si="19"/>
        <v>0</v>
      </c>
      <c r="X24" s="70">
        <f>IF(ISNA(VLOOKUP(J24,'陸上２（参加者名簿）'!$C$27:$CD$178,11,)),"",VLOOKUP(J24,'陸上２（参加者名簿）'!$C$27:$CD$178,11,))</f>
        <v>0</v>
      </c>
      <c r="Y24" s="71" t="s">
        <v>218</v>
      </c>
      <c r="Z24" s="70">
        <f>IF(ISNA(VLOOKUP(J24,'陸上２（参加者名簿）'!$C$27:$CD$178,18,)),"",VLOOKUP(J24,'陸上２（参加者名簿）'!$C$27:$CD$178,18,))</f>
        <v>0</v>
      </c>
      <c r="AA24" s="70">
        <f t="shared" si="4"/>
        <v>1</v>
      </c>
      <c r="AB24" s="71" t="str">
        <f>IF(ISNA(VLOOKUP(J24,'陸上２（参加者名簿）'!$C$27:$CD$178,25,)),"",VLOOKUP(J24,'陸上２（参加者名簿）'!$C$27:$CD$178,25,))</f>
        <v/>
      </c>
      <c r="AC24" s="2" t="s">
        <v>218</v>
      </c>
      <c r="AD24" s="70" t="str">
        <f>IF(ISNA(VLOOKUP(J24,'陸上２（参加者名簿）'!$C$27:$CD$178,32,)),"",VLOOKUP(J24,'陸上２（参加者名簿）'!$C$27:$CD$178,32,))</f>
        <v/>
      </c>
      <c r="AE24" s="71" t="str">
        <f t="shared" si="20"/>
        <v xml:space="preserve">  </v>
      </c>
      <c r="AF24" s="2">
        <v>18</v>
      </c>
      <c r="AG24" t="str">
        <f>CONCATENATE('陸上２（参加者名簿）'!BD78,'陸上２（参加者名簿）'!AX78,'陸上２（参加者名簿）'!BV78)</f>
        <v/>
      </c>
      <c r="AY24" s="2">
        <v>18</v>
      </c>
      <c r="AZ24" t="str">
        <f>CONCATENATE('陸上２（参加者名簿）'!BD78,'陸上２（参加者名簿）'!BO78,'陸上２（参加者名簿）'!AX78)</f>
        <v/>
      </c>
      <c r="BJ24">
        <v>18</v>
      </c>
      <c r="BK24" t="str">
        <f>CONCATENATE('陸上２（参加者名簿）'!BD78,'陸上２（参加者名簿）'!AX78,'陸上２（参加者名簿）'!BH78)</f>
        <v/>
      </c>
      <c r="CD24">
        <f>COUNTIF($CP$7:$CP$54,CS25)</f>
        <v>0</v>
      </c>
      <c r="CE24">
        <f>COUNTIF($CP$7:$CP$54,CS26)</f>
        <v>0</v>
      </c>
      <c r="CF24">
        <f>COUNTIF($CQ$7:$CQ$54,CS27)</f>
        <v>0</v>
      </c>
      <c r="CH24">
        <f>SUM(CD24:CF24)</f>
        <v>0</v>
      </c>
      <c r="CI24">
        <f>COUNTIF($CP$7:$CP$54,CS28)</f>
        <v>0</v>
      </c>
      <c r="CJ24">
        <f>COUNTIF($CP$7:$CP$54,CS29)</f>
        <v>0</v>
      </c>
      <c r="CK24">
        <f>COUNTIF($CQ$7:$CQ$54,CS30)</f>
        <v>0</v>
      </c>
      <c r="CM24">
        <f>SUM(CI24:CK24)</f>
        <v>0</v>
      </c>
      <c r="CO24">
        <v>18</v>
      </c>
      <c r="CP24" t="str">
        <f>CONCATENATE('陸上２（参加者名簿）'!BD78,'陸上２（参加者名簿）'!AX78,'陸上２（参加者名簿）'!BH78)</f>
        <v/>
      </c>
      <c r="CQ24" t="str">
        <f>CONCATENATE('陸上２（参加者名簿）'!BD78,'陸上２（参加者名簿）'!AX78,'陸上２（参加者名簿）'!BO78)</f>
        <v/>
      </c>
      <c r="CS24" t="str">
        <f>CONCATENATE(B11,D10,種目２)</f>
        <v>高校生女400mR</v>
      </c>
      <c r="CU24" t="s">
        <v>209</v>
      </c>
      <c r="CV24">
        <f t="shared" si="21"/>
        <v>0</v>
      </c>
      <c r="CX24">
        <v>18</v>
      </c>
      <c r="CY24" t="str">
        <f>CONCATENATE('陸上２（参加者名簿）'!BD78,'陸上２（参加者名簿）'!AX78)</f>
        <v/>
      </c>
    </row>
    <row r="25" spans="2:103">
      <c r="F25" s="17">
        <v>100</v>
      </c>
      <c r="J25" s="2">
        <f t="shared" si="1"/>
        <v>19</v>
      </c>
      <c r="K25" s="2" t="str">
        <f>IF(ISNA(VLOOKUP(J25,'陸上２（参加者名簿）'!$C$27:$CD$178,5,)),"",VLOOKUP(J25,'陸上２（参加者名簿）'!$C$27:$CD$178,5,))</f>
        <v/>
      </c>
      <c r="L25" s="70" t="str">
        <f t="shared" si="5"/>
        <v>0  0</v>
      </c>
      <c r="M25" s="71" t="str">
        <f t="shared" si="2"/>
        <v xml:space="preserve">  </v>
      </c>
      <c r="N25" s="70">
        <f>VLOOKUP(J25,'陸上２（参加者名簿）'!$C$27:$CD$178,48,)</f>
        <v>0</v>
      </c>
      <c r="O25" s="71" t="str">
        <f>VLOOKUP(J25,'陸上２（参加者名簿）'!$C$27:$CD$178,80,)</f>
        <v/>
      </c>
      <c r="P25" s="70">
        <f>VLOOKUP(J25,'陸上２（参加者名簿）'!$C$27:$CD$178,54,)</f>
        <v>0</v>
      </c>
      <c r="Q25" s="70">
        <f>VLOOKUP(J25,'陸上２（参加者名簿）'!$C$27:$CD$178,72,)</f>
        <v>0</v>
      </c>
      <c r="R25" s="74">
        <f>VLOOKUP(J25,'陸上２（参加者名簿）'!$C$27:$CD$178,52,)</f>
        <v>0</v>
      </c>
      <c r="S25" s="70">
        <f>VLOOKUP(J25,'陸上２（参加者名簿）'!$C$27:$CD$178,58,)</f>
        <v>0</v>
      </c>
      <c r="T25" s="70">
        <f>VLOOKUP(J25,'陸上２（参加者名簿）'!$C$27:$CD$178,65,)</f>
        <v>0</v>
      </c>
      <c r="U25" s="70" t="str">
        <f>'陸上２（参加者名簿）'!$CD$18</f>
        <v/>
      </c>
      <c r="V25" s="70" t="str">
        <f>'陸上２（参加者名簿）'!$CD$20</f>
        <v/>
      </c>
      <c r="W25" s="71">
        <f t="shared" si="19"/>
        <v>0</v>
      </c>
      <c r="X25" s="70">
        <f>IF(ISNA(VLOOKUP(J25,'陸上２（参加者名簿）'!$C$27:$CD$178,11,)),"",VLOOKUP(J25,'陸上２（参加者名簿）'!$C$27:$CD$178,11,))</f>
        <v>0</v>
      </c>
      <c r="Y25" s="71" t="s">
        <v>218</v>
      </c>
      <c r="Z25" s="70">
        <f>IF(ISNA(VLOOKUP(J25,'陸上２（参加者名簿）'!$C$27:$CD$178,18,)),"",VLOOKUP(J25,'陸上２（参加者名簿）'!$C$27:$CD$178,18,))</f>
        <v>0</v>
      </c>
      <c r="AA25" s="70">
        <f t="shared" si="4"/>
        <v>1</v>
      </c>
      <c r="AB25" s="71" t="str">
        <f>IF(ISNA(VLOOKUP(J25,'陸上２（参加者名簿）'!$C$27:$CD$178,25,)),"",VLOOKUP(J25,'陸上２（参加者名簿）'!$C$27:$CD$178,25,))</f>
        <v/>
      </c>
      <c r="AC25" s="2" t="s">
        <v>218</v>
      </c>
      <c r="AD25" s="70" t="str">
        <f>IF(ISNA(VLOOKUP(J25,'陸上２（参加者名簿）'!$C$27:$CD$178,32,)),"",VLOOKUP(J25,'陸上２（参加者名簿）'!$C$27:$CD$178,32,))</f>
        <v/>
      </c>
      <c r="AE25" s="71" t="str">
        <f t="shared" si="20"/>
        <v xml:space="preserve">  </v>
      </c>
      <c r="AF25" s="2">
        <v>19</v>
      </c>
      <c r="AG25" t="str">
        <f>CONCATENATE('陸上２（参加者名簿）'!BD79,'陸上２（参加者名簿）'!AX79,'陸上２（参加者名簿）'!BV79)</f>
        <v/>
      </c>
      <c r="AY25" s="2">
        <v>19</v>
      </c>
      <c r="AZ25" t="str">
        <f>CONCATENATE('陸上２（参加者名簿）'!BD79,'陸上２（参加者名簿）'!BO79,'陸上２（参加者名簿）'!AX79)</f>
        <v/>
      </c>
      <c r="BJ25">
        <v>19</v>
      </c>
      <c r="BK25" t="str">
        <f>CONCATENATE('陸上２（参加者名簿）'!BD79,'陸上２（参加者名簿）'!AX79,'陸上２（参加者名簿）'!BH79)</f>
        <v/>
      </c>
      <c r="CO25">
        <v>19</v>
      </c>
      <c r="CP25" t="str">
        <f>CONCATENATE('陸上２（参加者名簿）'!BD79,'陸上２（参加者名簿）'!AX79,'陸上２（参加者名簿）'!BH79)</f>
        <v/>
      </c>
      <c r="CQ25" t="str">
        <f>CONCATENATE('陸上２（参加者名簿）'!BD79,'陸上２（参加者名簿）'!AX79,'陸上２（参加者名簿）'!BO79)</f>
        <v/>
      </c>
      <c r="CS25" t="str">
        <f>CONCATENATE(B12,D9,F27)</f>
        <v>一般男3000</v>
      </c>
      <c r="CU25" t="s">
        <v>210</v>
      </c>
      <c r="CV25">
        <f t="shared" si="21"/>
        <v>0</v>
      </c>
      <c r="CX25">
        <v>19</v>
      </c>
      <c r="CY25" t="str">
        <f>CONCATENATE('陸上２（参加者名簿）'!BD79,'陸上２（参加者名簿）'!AX79)</f>
        <v/>
      </c>
    </row>
    <row r="26" spans="2:103">
      <c r="F26" s="17">
        <v>200</v>
      </c>
      <c r="J26" s="2">
        <f t="shared" si="1"/>
        <v>20</v>
      </c>
      <c r="K26" s="2" t="str">
        <f>IF(ISNA(VLOOKUP(J26,'陸上２（参加者名簿）'!$C$27:$CD$178,5,)),"",VLOOKUP(J26,'陸上２（参加者名簿）'!$C$27:$CD$178,5,))</f>
        <v/>
      </c>
      <c r="L26" s="70" t="str">
        <f t="shared" si="5"/>
        <v>0  0</v>
      </c>
      <c r="M26" s="71" t="str">
        <f t="shared" si="2"/>
        <v xml:space="preserve">  </v>
      </c>
      <c r="N26" s="70">
        <f>VLOOKUP(J26,'陸上２（参加者名簿）'!$C$27:$CD$178,48,)</f>
        <v>0</v>
      </c>
      <c r="O26" s="71" t="str">
        <f>VLOOKUP(J26,'陸上２（参加者名簿）'!$C$27:$CD$178,80,)</f>
        <v/>
      </c>
      <c r="P26" s="70">
        <f>VLOOKUP(J26,'陸上２（参加者名簿）'!$C$27:$CD$178,54,)</f>
        <v>0</v>
      </c>
      <c r="Q26" s="70">
        <f>VLOOKUP(J26,'陸上２（参加者名簿）'!$C$27:$CD$178,72,)</f>
        <v>0</v>
      </c>
      <c r="R26" s="74">
        <f>VLOOKUP(J26,'陸上２（参加者名簿）'!$C$27:$CD$178,52,)</f>
        <v>0</v>
      </c>
      <c r="S26" s="70">
        <f>VLOOKUP(J26,'陸上２（参加者名簿）'!$C$27:$CD$178,58,)</f>
        <v>0</v>
      </c>
      <c r="T26" s="70">
        <f>VLOOKUP(J26,'陸上２（参加者名簿）'!$C$27:$CD$178,65,)</f>
        <v>0</v>
      </c>
      <c r="U26" s="70" t="str">
        <f>'陸上２（参加者名簿）'!$CD$18</f>
        <v/>
      </c>
      <c r="V26" s="70" t="str">
        <f>'陸上２（参加者名簿）'!$CD$20</f>
        <v/>
      </c>
      <c r="W26" s="71">
        <f t="shared" si="19"/>
        <v>0</v>
      </c>
      <c r="X26" s="70">
        <f>IF(ISNA(VLOOKUP(J26,'陸上２（参加者名簿）'!$C$27:$CD$178,11,)),"",VLOOKUP(J26,'陸上２（参加者名簿）'!$C$27:$CD$178,11,))</f>
        <v>0</v>
      </c>
      <c r="Y26" s="71" t="s">
        <v>218</v>
      </c>
      <c r="Z26" s="70">
        <f>IF(ISNA(VLOOKUP(J26,'陸上２（参加者名簿）'!$C$27:$CD$178,18,)),"",VLOOKUP(J26,'陸上２（参加者名簿）'!$C$27:$CD$178,18,))</f>
        <v>0</v>
      </c>
      <c r="AA26" s="70">
        <f t="shared" si="4"/>
        <v>1</v>
      </c>
      <c r="AB26" s="71" t="str">
        <f>IF(ISNA(VLOOKUP(J26,'陸上２（参加者名簿）'!$C$27:$CD$178,25,)),"",VLOOKUP(J26,'陸上２（参加者名簿）'!$C$27:$CD$178,25,))</f>
        <v/>
      </c>
      <c r="AC26" s="2" t="s">
        <v>218</v>
      </c>
      <c r="AD26" s="70" t="str">
        <f>IF(ISNA(VLOOKUP(J26,'陸上２（参加者名簿）'!$C$27:$CD$178,32,)),"",VLOOKUP(J26,'陸上２（参加者名簿）'!$C$27:$CD$178,32,))</f>
        <v/>
      </c>
      <c r="AE26" s="71" t="str">
        <f t="shared" si="20"/>
        <v xml:space="preserve">  </v>
      </c>
      <c r="AF26" s="2">
        <v>20</v>
      </c>
      <c r="AG26" t="str">
        <f>CONCATENATE('陸上２（参加者名簿）'!BD80,'陸上２（参加者名簿）'!AX80,'陸上２（参加者名簿）'!BV80)</f>
        <v/>
      </c>
      <c r="AY26" s="2">
        <v>20</v>
      </c>
      <c r="AZ26" t="str">
        <f>CONCATENATE('陸上２（参加者名簿）'!BD80,'陸上２（参加者名簿）'!BO80,'陸上２（参加者名簿）'!AX80)</f>
        <v/>
      </c>
      <c r="BJ26">
        <v>20</v>
      </c>
      <c r="BK26" t="str">
        <f>CONCATENATE('陸上２（参加者名簿）'!BD80,'陸上２（参加者名簿）'!AX80,'陸上２（参加者名簿）'!BH80)</f>
        <v/>
      </c>
      <c r="CO26">
        <v>20</v>
      </c>
      <c r="CP26" t="str">
        <f>CONCATENATE('陸上２（参加者名簿）'!BD80,'陸上２（参加者名簿）'!AX80,'陸上２（参加者名簿）'!BH80)</f>
        <v/>
      </c>
      <c r="CQ26" t="str">
        <f>CONCATENATE('陸上２（参加者名簿）'!BD80,'陸上２（参加者名簿）'!AX80,'陸上２（参加者名簿）'!BO80)</f>
        <v/>
      </c>
      <c r="CS26" t="str">
        <f>CONCATENATE(B12,D9,F31)</f>
        <v>一般男砲丸投</v>
      </c>
      <c r="CU26" t="s">
        <v>203</v>
      </c>
      <c r="CV26">
        <f t="shared" si="21"/>
        <v>0</v>
      </c>
      <c r="CX26">
        <v>20</v>
      </c>
      <c r="CY26" t="str">
        <f>CONCATENATE('陸上２（参加者名簿）'!BD80,'陸上２（参加者名簿）'!AX80)</f>
        <v/>
      </c>
    </row>
    <row r="27" spans="2:103">
      <c r="F27" s="17">
        <v>3000</v>
      </c>
      <c r="J27" s="2">
        <f t="shared" si="1"/>
        <v>21</v>
      </c>
      <c r="K27" s="2" t="str">
        <f>IF(ISNA(VLOOKUP(J27,'陸上２（参加者名簿）'!$C$27:$CD$178,5,)),"",VLOOKUP(J27,'陸上２（参加者名簿）'!$C$27:$CD$178,5,))</f>
        <v/>
      </c>
      <c r="L27" s="70" t="str">
        <f t="shared" si="5"/>
        <v>0  0</v>
      </c>
      <c r="M27" s="71" t="str">
        <f t="shared" si="2"/>
        <v xml:space="preserve">  </v>
      </c>
      <c r="N27" s="70">
        <f>VLOOKUP(J27,'陸上２（参加者名簿）'!$C$27:$CD$178,48,)</f>
        <v>0</v>
      </c>
      <c r="O27" s="71" t="str">
        <f>VLOOKUP(J27,'陸上２（参加者名簿）'!$C$27:$CD$178,80,)</f>
        <v/>
      </c>
      <c r="P27" s="70">
        <f>VLOOKUP(J27,'陸上２（参加者名簿）'!$C$27:$CD$178,54,)</f>
        <v>0</v>
      </c>
      <c r="Q27" s="70">
        <f>VLOOKUP(J27,'陸上２（参加者名簿）'!$C$27:$CD$178,72,)</f>
        <v>0</v>
      </c>
      <c r="R27" s="74">
        <f>VLOOKUP(J27,'陸上２（参加者名簿）'!$C$27:$CD$178,52,)</f>
        <v>0</v>
      </c>
      <c r="S27" s="70">
        <f>VLOOKUP(J27,'陸上２（参加者名簿）'!$C$27:$CD$178,58,)</f>
        <v>0</v>
      </c>
      <c r="T27" s="70">
        <f>VLOOKUP(J27,'陸上２（参加者名簿）'!$C$27:$CD$178,65,)</f>
        <v>0</v>
      </c>
      <c r="U27" s="70" t="str">
        <f>'陸上２（参加者名簿）'!$CD$18</f>
        <v/>
      </c>
      <c r="V27" s="70" t="str">
        <f>'陸上２（参加者名簿）'!$CD$20</f>
        <v/>
      </c>
      <c r="W27" s="71">
        <f t="shared" si="19"/>
        <v>0</v>
      </c>
      <c r="X27" s="70">
        <f>IF(ISNA(VLOOKUP(J27,'陸上２（参加者名簿）'!$C$27:$CD$178,11,)),"",VLOOKUP(J27,'陸上２（参加者名簿）'!$C$27:$CD$178,11,))</f>
        <v>0</v>
      </c>
      <c r="Y27" s="71" t="s">
        <v>218</v>
      </c>
      <c r="Z27" s="70">
        <f>IF(ISNA(VLOOKUP(J27,'陸上２（参加者名簿）'!$C$27:$CD$178,18,)),"",VLOOKUP(J27,'陸上２（参加者名簿）'!$C$27:$CD$178,18,))</f>
        <v>0</v>
      </c>
      <c r="AA27" s="70">
        <f t="shared" si="4"/>
        <v>1</v>
      </c>
      <c r="AB27" s="71" t="str">
        <f>IF(ISNA(VLOOKUP(J27,'陸上２（参加者名簿）'!$C$27:$CD$178,25,)),"",VLOOKUP(J27,'陸上２（参加者名簿）'!$C$27:$CD$178,25,))</f>
        <v/>
      </c>
      <c r="AC27" s="2" t="s">
        <v>218</v>
      </c>
      <c r="AD27" s="70" t="str">
        <f>IF(ISNA(VLOOKUP(J27,'陸上２（参加者名簿）'!$C$27:$CD$178,32,)),"",VLOOKUP(J27,'陸上２（参加者名簿）'!$C$27:$CD$178,32,))</f>
        <v/>
      </c>
      <c r="AE27" s="71" t="str">
        <f t="shared" si="20"/>
        <v xml:space="preserve">  </v>
      </c>
      <c r="AF27" s="2">
        <v>21</v>
      </c>
      <c r="AG27" t="str">
        <f>CONCATENATE('陸上２（参加者名簿）'!BD81,'陸上２（参加者名簿）'!AX81,'陸上２（参加者名簿）'!BV81)</f>
        <v/>
      </c>
      <c r="AY27" s="2">
        <v>21</v>
      </c>
      <c r="AZ27" t="str">
        <f>CONCATENATE('陸上２（参加者名簿）'!BD81,'陸上２（参加者名簿）'!BO81,'陸上２（参加者名簿）'!AX81)</f>
        <v/>
      </c>
      <c r="BJ27">
        <v>21</v>
      </c>
      <c r="BK27" t="str">
        <f>CONCATENATE('陸上２（参加者名簿）'!BD81,'陸上２（参加者名簿）'!AX81,'陸上２（参加者名簿）'!BH81)</f>
        <v/>
      </c>
      <c r="CO27">
        <v>21</v>
      </c>
      <c r="CP27" t="str">
        <f>CONCATENATE('陸上２（参加者名簿）'!BD81,'陸上２（参加者名簿）'!AX81,'陸上２（参加者名簿）'!BH81)</f>
        <v/>
      </c>
      <c r="CQ27" t="str">
        <f>CONCATENATE('陸上２（参加者名簿）'!BD81,'陸上２（参加者名簿）'!AX81,'陸上２（参加者名簿）'!BO81)</f>
        <v/>
      </c>
      <c r="CS27" t="str">
        <f>CONCATENATE(B12,D9,種目２)</f>
        <v>一般男400mR</v>
      </c>
      <c r="CU27" t="s">
        <v>204</v>
      </c>
      <c r="CV27">
        <f>COUNTIF($CU$7:$CU$18,CU27)</f>
        <v>0</v>
      </c>
      <c r="CX27">
        <v>21</v>
      </c>
      <c r="CY27" t="str">
        <f>CONCATENATE('陸上２（参加者名簿）'!BD81,'陸上２（参加者名簿）'!AX81)</f>
        <v/>
      </c>
    </row>
    <row r="28" spans="2:103">
      <c r="F28" s="3" t="s">
        <v>67</v>
      </c>
      <c r="J28" s="2">
        <f t="shared" si="1"/>
        <v>22</v>
      </c>
      <c r="K28" s="2" t="str">
        <f>IF(ISNA(VLOOKUP(J28,'陸上２（参加者名簿）'!$C$27:$CD$178,5,)),"",VLOOKUP(J28,'陸上２（参加者名簿）'!$C$27:$CD$178,5,))</f>
        <v/>
      </c>
      <c r="L28" s="70" t="str">
        <f t="shared" si="5"/>
        <v>0  0</v>
      </c>
      <c r="M28" s="71" t="str">
        <f t="shared" si="2"/>
        <v xml:space="preserve">  </v>
      </c>
      <c r="N28" s="70">
        <f>VLOOKUP(J28,'陸上２（参加者名簿）'!$C$27:$CD$178,48,)</f>
        <v>0</v>
      </c>
      <c r="O28" s="71" t="str">
        <f>VLOOKUP(J28,'陸上２（参加者名簿）'!$C$27:$CD$178,80,)</f>
        <v/>
      </c>
      <c r="P28" s="70">
        <f>VLOOKUP(J28,'陸上２（参加者名簿）'!$C$27:$CD$178,54,)</f>
        <v>0</v>
      </c>
      <c r="Q28" s="70">
        <f>VLOOKUP(J28,'陸上２（参加者名簿）'!$C$27:$CD$178,72,)</f>
        <v>0</v>
      </c>
      <c r="R28" s="74">
        <f>VLOOKUP(J28,'陸上２（参加者名簿）'!$C$27:$CD$178,52,)</f>
        <v>0</v>
      </c>
      <c r="S28" s="70">
        <f>VLOOKUP(J28,'陸上２（参加者名簿）'!$C$27:$CD$178,58,)</f>
        <v>0</v>
      </c>
      <c r="T28" s="70">
        <f>VLOOKUP(J28,'陸上２（参加者名簿）'!$C$27:$CD$178,65,)</f>
        <v>0</v>
      </c>
      <c r="U28" s="70" t="str">
        <f>'陸上２（参加者名簿）'!$CD$18</f>
        <v/>
      </c>
      <c r="V28" s="70" t="str">
        <f>'陸上２（参加者名簿）'!$CD$20</f>
        <v/>
      </c>
      <c r="W28" s="71">
        <f t="shared" si="19"/>
        <v>0</v>
      </c>
      <c r="X28" s="70">
        <f>IF(ISNA(VLOOKUP(J28,'陸上２（参加者名簿）'!$C$27:$CD$178,11,)),"",VLOOKUP(J28,'陸上２（参加者名簿）'!$C$27:$CD$178,11,))</f>
        <v>0</v>
      </c>
      <c r="Y28" s="71" t="s">
        <v>218</v>
      </c>
      <c r="Z28" s="70">
        <f>IF(ISNA(VLOOKUP(J28,'陸上２（参加者名簿）'!$C$27:$CD$178,18,)),"",VLOOKUP(J28,'陸上２（参加者名簿）'!$C$27:$CD$178,18,))</f>
        <v>0</v>
      </c>
      <c r="AA28" s="70">
        <f t="shared" si="4"/>
        <v>1</v>
      </c>
      <c r="AB28" s="71" t="str">
        <f>IF(ISNA(VLOOKUP(J28,'陸上２（参加者名簿）'!$C$27:$CD$178,25,)),"",VLOOKUP(J28,'陸上２（参加者名簿）'!$C$27:$CD$178,25,))</f>
        <v/>
      </c>
      <c r="AC28" s="2" t="s">
        <v>218</v>
      </c>
      <c r="AD28" s="70" t="str">
        <f>IF(ISNA(VLOOKUP(J28,'陸上２（参加者名簿）'!$C$27:$CD$178,32,)),"",VLOOKUP(J28,'陸上２（参加者名簿）'!$C$27:$CD$178,32,))</f>
        <v/>
      </c>
      <c r="AE28" s="71" t="str">
        <f t="shared" si="20"/>
        <v xml:space="preserve">  </v>
      </c>
      <c r="AF28" s="2">
        <v>22</v>
      </c>
      <c r="AG28" t="str">
        <f>CONCATENATE('陸上２（参加者名簿）'!BD82,'陸上２（参加者名簿）'!AX82,'陸上２（参加者名簿）'!BV82)</f>
        <v/>
      </c>
      <c r="AY28" s="2">
        <v>22</v>
      </c>
      <c r="AZ28" t="str">
        <f>CONCATENATE('陸上２（参加者名簿）'!BD82,'陸上２（参加者名簿）'!BO82,'陸上２（参加者名簿）'!AX82)</f>
        <v/>
      </c>
      <c r="BJ28">
        <v>22</v>
      </c>
      <c r="BK28" t="str">
        <f>CONCATENATE('陸上２（参加者名簿）'!BD82,'陸上２（参加者名簿）'!AX82,'陸上２（参加者名簿）'!BH82)</f>
        <v/>
      </c>
      <c r="CO28">
        <v>22</v>
      </c>
      <c r="CP28" t="str">
        <f>CONCATENATE('陸上２（参加者名簿）'!BD82,'陸上２（参加者名簿）'!AX82,'陸上２（参加者名簿）'!BH82)</f>
        <v/>
      </c>
      <c r="CQ28" t="str">
        <f>CONCATENATE('陸上２（参加者名簿）'!BD82,'陸上２（参加者名簿）'!AX82,'陸上２（参加者名簿）'!BO82)</f>
        <v/>
      </c>
      <c r="CS28" t="str">
        <f>CONCATENATE(B12,D10,F27)</f>
        <v>一般女3000</v>
      </c>
      <c r="CX28">
        <v>22</v>
      </c>
      <c r="CY28" t="str">
        <f>CONCATENATE('陸上２（参加者名簿）'!BD82,'陸上２（参加者名簿）'!AX82)</f>
        <v/>
      </c>
    </row>
    <row r="29" spans="2:103">
      <c r="F29" s="17" t="s">
        <v>68</v>
      </c>
      <c r="J29" s="2">
        <f t="shared" si="1"/>
        <v>23</v>
      </c>
      <c r="K29" s="2" t="str">
        <f>IF(ISNA(VLOOKUP(J29,'陸上２（参加者名簿）'!$C$27:$CD$178,5,)),"",VLOOKUP(J29,'陸上２（参加者名簿）'!$C$27:$CD$178,5,))</f>
        <v/>
      </c>
      <c r="L29" s="70" t="str">
        <f t="shared" si="5"/>
        <v>0  0</v>
      </c>
      <c r="M29" s="71" t="str">
        <f t="shared" si="2"/>
        <v xml:space="preserve">  </v>
      </c>
      <c r="N29" s="70">
        <f>VLOOKUP(J29,'陸上２（参加者名簿）'!$C$27:$CD$178,48,)</f>
        <v>0</v>
      </c>
      <c r="O29" s="71" t="str">
        <f>VLOOKUP(J29,'陸上２（参加者名簿）'!$C$27:$CD$178,80,)</f>
        <v/>
      </c>
      <c r="P29" s="70">
        <f>VLOOKUP(J29,'陸上２（参加者名簿）'!$C$27:$CD$178,54,)</f>
        <v>0</v>
      </c>
      <c r="Q29" s="70">
        <f>VLOOKUP(J29,'陸上２（参加者名簿）'!$C$27:$CD$178,72,)</f>
        <v>0</v>
      </c>
      <c r="R29" s="74">
        <f>VLOOKUP(J29,'陸上２（参加者名簿）'!$C$27:$CD$178,52,)</f>
        <v>0</v>
      </c>
      <c r="S29" s="70">
        <f>VLOOKUP(J29,'陸上２（参加者名簿）'!$C$27:$CD$178,58,)</f>
        <v>0</v>
      </c>
      <c r="T29" s="70">
        <f>VLOOKUP(J29,'陸上２（参加者名簿）'!$C$27:$CD$178,65,)</f>
        <v>0</v>
      </c>
      <c r="U29" s="70" t="str">
        <f>'陸上２（参加者名簿）'!$CD$18</f>
        <v/>
      </c>
      <c r="V29" s="70" t="str">
        <f>'陸上２（参加者名簿）'!$CD$20</f>
        <v/>
      </c>
      <c r="W29" s="71">
        <f t="shared" si="19"/>
        <v>0</v>
      </c>
      <c r="X29" s="70">
        <f>IF(ISNA(VLOOKUP(J29,'陸上２（参加者名簿）'!$C$27:$CD$178,11,)),"",VLOOKUP(J29,'陸上２（参加者名簿）'!$C$27:$CD$178,11,))</f>
        <v>0</v>
      </c>
      <c r="Y29" s="71" t="s">
        <v>218</v>
      </c>
      <c r="Z29" s="70">
        <f>IF(ISNA(VLOOKUP(J29,'陸上２（参加者名簿）'!$C$27:$CD$178,18,)),"",VLOOKUP(J29,'陸上２（参加者名簿）'!$C$27:$CD$178,18,))</f>
        <v>0</v>
      </c>
      <c r="AA29" s="70">
        <f t="shared" si="4"/>
        <v>1</v>
      </c>
      <c r="AB29" s="71" t="str">
        <f>IF(ISNA(VLOOKUP(J29,'陸上２（参加者名簿）'!$C$27:$CD$178,25,)),"",VLOOKUP(J29,'陸上２（参加者名簿）'!$C$27:$CD$178,25,))</f>
        <v/>
      </c>
      <c r="AC29" s="2" t="s">
        <v>218</v>
      </c>
      <c r="AD29" s="70" t="str">
        <f>IF(ISNA(VLOOKUP(J29,'陸上２（参加者名簿）'!$C$27:$CD$178,32,)),"",VLOOKUP(J29,'陸上２（参加者名簿）'!$C$27:$CD$178,32,))</f>
        <v/>
      </c>
      <c r="AE29" s="71" t="str">
        <f t="shared" si="20"/>
        <v xml:space="preserve">  </v>
      </c>
      <c r="AF29" s="2">
        <v>23</v>
      </c>
      <c r="AG29" t="str">
        <f>CONCATENATE('陸上２（参加者名簿）'!BD83,'陸上２（参加者名簿）'!AX83,'陸上２（参加者名簿）'!BV83)</f>
        <v/>
      </c>
      <c r="AY29" s="2">
        <v>23</v>
      </c>
      <c r="AZ29" t="str">
        <f>CONCATENATE('陸上２（参加者名簿）'!BD83,'陸上２（参加者名簿）'!BO83,'陸上２（参加者名簿）'!AX83)</f>
        <v/>
      </c>
      <c r="BJ29">
        <v>23</v>
      </c>
      <c r="BK29" t="str">
        <f>CONCATENATE('陸上２（参加者名簿）'!BD83,'陸上２（参加者名簿）'!AX83,'陸上２（参加者名簿）'!BH83)</f>
        <v/>
      </c>
      <c r="CO29">
        <v>23</v>
      </c>
      <c r="CP29" t="str">
        <f>CONCATENATE('陸上２（参加者名簿）'!BD83,'陸上２（参加者名簿）'!AX83,'陸上２（参加者名簿）'!BH83)</f>
        <v/>
      </c>
      <c r="CQ29" t="str">
        <f>CONCATENATE('陸上２（参加者名簿）'!BD83,'陸上２（参加者名簿）'!AX83,'陸上２（参加者名簿）'!BO83)</f>
        <v/>
      </c>
      <c r="CS29" t="str">
        <f>CONCATENATE(B12,D10,F31)</f>
        <v>一般女砲丸投</v>
      </c>
      <c r="CX29">
        <v>23</v>
      </c>
      <c r="CY29" t="str">
        <f>CONCATENATE('陸上２（参加者名簿）'!BD83,'陸上２（参加者名簿）'!AX83)</f>
        <v/>
      </c>
    </row>
    <row r="30" spans="2:103">
      <c r="F30" s="17" t="s">
        <v>32</v>
      </c>
      <c r="J30" s="2">
        <f t="shared" si="1"/>
        <v>24</v>
      </c>
      <c r="K30" s="2" t="str">
        <f>IF(ISNA(VLOOKUP(J30,'陸上２（参加者名簿）'!$C$27:$CD$178,5,)),"",VLOOKUP(J30,'陸上２（参加者名簿）'!$C$27:$CD$178,5,))</f>
        <v/>
      </c>
      <c r="L30" s="70" t="str">
        <f t="shared" si="5"/>
        <v>0  0</v>
      </c>
      <c r="M30" s="71" t="str">
        <f t="shared" si="2"/>
        <v xml:space="preserve">  </v>
      </c>
      <c r="N30" s="70">
        <f>VLOOKUP(J30,'陸上２（参加者名簿）'!$C$27:$CD$178,48,)</f>
        <v>0</v>
      </c>
      <c r="O30" s="71" t="str">
        <f>VLOOKUP(J30,'陸上２（参加者名簿）'!$C$27:$CD$178,80,)</f>
        <v/>
      </c>
      <c r="P30" s="70">
        <f>VLOOKUP(J30,'陸上２（参加者名簿）'!$C$27:$CD$178,54,)</f>
        <v>0</v>
      </c>
      <c r="Q30" s="70">
        <f>VLOOKUP(J30,'陸上２（参加者名簿）'!$C$27:$CD$178,72,)</f>
        <v>0</v>
      </c>
      <c r="R30" s="74">
        <f>VLOOKUP(J30,'陸上２（参加者名簿）'!$C$27:$CD$178,52,)</f>
        <v>0</v>
      </c>
      <c r="S30" s="70">
        <f>VLOOKUP(J30,'陸上２（参加者名簿）'!$C$27:$CD$178,58,)</f>
        <v>0</v>
      </c>
      <c r="T30" s="70">
        <f>VLOOKUP(J30,'陸上２（参加者名簿）'!$C$27:$CD$178,65,)</f>
        <v>0</v>
      </c>
      <c r="U30" s="70" t="str">
        <f>'陸上２（参加者名簿）'!$CD$18</f>
        <v/>
      </c>
      <c r="V30" s="70" t="str">
        <f>'陸上２（参加者名簿）'!$CD$20</f>
        <v/>
      </c>
      <c r="W30" s="71">
        <f t="shared" si="19"/>
        <v>0</v>
      </c>
      <c r="X30" s="70">
        <f>IF(ISNA(VLOOKUP(J30,'陸上２（参加者名簿）'!$C$27:$CD$178,11,)),"",VLOOKUP(J30,'陸上２（参加者名簿）'!$C$27:$CD$178,11,))</f>
        <v>0</v>
      </c>
      <c r="Y30" s="71" t="s">
        <v>218</v>
      </c>
      <c r="Z30" s="70">
        <f>IF(ISNA(VLOOKUP(J30,'陸上２（参加者名簿）'!$C$27:$CD$178,18,)),"",VLOOKUP(J30,'陸上２（参加者名簿）'!$C$27:$CD$178,18,))</f>
        <v>0</v>
      </c>
      <c r="AA30" s="70">
        <f t="shared" si="4"/>
        <v>1</v>
      </c>
      <c r="AB30" s="71" t="str">
        <f>IF(ISNA(VLOOKUP(J30,'陸上２（参加者名簿）'!$C$27:$CD$178,25,)),"",VLOOKUP(J30,'陸上２（参加者名簿）'!$C$27:$CD$178,25,))</f>
        <v/>
      </c>
      <c r="AC30" s="2" t="s">
        <v>218</v>
      </c>
      <c r="AD30" s="70" t="str">
        <f>IF(ISNA(VLOOKUP(J30,'陸上２（参加者名簿）'!$C$27:$CD$178,32,)),"",VLOOKUP(J30,'陸上２（参加者名簿）'!$C$27:$CD$178,32,))</f>
        <v/>
      </c>
      <c r="AE30" s="71" t="str">
        <f t="shared" si="20"/>
        <v xml:space="preserve">  </v>
      </c>
      <c r="AF30" s="2">
        <v>24</v>
      </c>
      <c r="AG30" t="str">
        <f>CONCATENATE('陸上２（参加者名簿）'!BD84,'陸上２（参加者名簿）'!AX84,'陸上２（参加者名簿）'!BV84)</f>
        <v/>
      </c>
      <c r="AY30" s="2">
        <v>24</v>
      </c>
      <c r="AZ30" t="str">
        <f>CONCATENATE('陸上２（参加者名簿）'!BD84,'陸上２（参加者名簿）'!BO84,'陸上２（参加者名簿）'!AX84)</f>
        <v/>
      </c>
      <c r="BJ30">
        <v>24</v>
      </c>
      <c r="BK30" t="str">
        <f>CONCATENATE('陸上２（参加者名簿）'!BD84,'陸上２（参加者名簿）'!AX84,'陸上２（参加者名簿）'!BH84)</f>
        <v/>
      </c>
      <c r="CO30">
        <v>24</v>
      </c>
      <c r="CP30" t="str">
        <f>CONCATENATE('陸上２（参加者名簿）'!BD84,'陸上２（参加者名簿）'!AX84,'陸上２（参加者名簿）'!BH84)</f>
        <v/>
      </c>
      <c r="CQ30" t="str">
        <f>CONCATENATE('陸上２（参加者名簿）'!BD84,'陸上２（参加者名簿）'!AX84,'陸上２（参加者名簿）'!BO84)</f>
        <v/>
      </c>
      <c r="CS30" t="str">
        <f>CONCATENATE(B12,D10,種目２)</f>
        <v>一般女400mR</v>
      </c>
      <c r="CX30">
        <v>24</v>
      </c>
      <c r="CY30" t="str">
        <f>CONCATENATE('陸上２（参加者名簿）'!BD84,'陸上２（参加者名簿）'!AX84)</f>
        <v/>
      </c>
    </row>
    <row r="31" spans="2:103">
      <c r="F31" s="17" t="s">
        <v>82</v>
      </c>
      <c r="J31" s="2">
        <f t="shared" si="1"/>
        <v>25</v>
      </c>
      <c r="K31" s="2" t="str">
        <f>IF(ISNA(VLOOKUP(J31,'陸上２（参加者名簿）'!$C$27:$CD$178,5,)),"",VLOOKUP(J31,'陸上２（参加者名簿）'!$C$27:$CD$178,5,))</f>
        <v/>
      </c>
      <c r="L31" s="70" t="str">
        <f t="shared" si="5"/>
        <v>0  0</v>
      </c>
      <c r="M31" s="71" t="str">
        <f t="shared" si="2"/>
        <v xml:space="preserve">  </v>
      </c>
      <c r="N31" s="70">
        <f>VLOOKUP(J31,'陸上２（参加者名簿）'!$C$27:$CD$178,48,)</f>
        <v>0</v>
      </c>
      <c r="O31" s="71" t="str">
        <f>VLOOKUP(J31,'陸上２（参加者名簿）'!$C$27:$CD$178,80,)</f>
        <v/>
      </c>
      <c r="P31" s="70">
        <f>VLOOKUP(J31,'陸上２（参加者名簿）'!$C$27:$CD$178,54,)</f>
        <v>0</v>
      </c>
      <c r="Q31" s="70">
        <f>VLOOKUP(J31,'陸上２（参加者名簿）'!$C$27:$CD$178,72,)</f>
        <v>0</v>
      </c>
      <c r="R31" s="74">
        <f>VLOOKUP(J31,'陸上２（参加者名簿）'!$C$27:$CD$178,52,)</f>
        <v>0</v>
      </c>
      <c r="S31" s="70">
        <f>VLOOKUP(J31,'陸上２（参加者名簿）'!$C$27:$CD$178,58,)</f>
        <v>0</v>
      </c>
      <c r="T31" s="70">
        <f>VLOOKUP(J31,'陸上２（参加者名簿）'!$C$27:$CD$178,65,)</f>
        <v>0</v>
      </c>
      <c r="U31" s="70" t="str">
        <f>'陸上２（参加者名簿）'!$CD$18</f>
        <v/>
      </c>
      <c r="V31" s="70" t="str">
        <f>'陸上２（参加者名簿）'!$CD$20</f>
        <v/>
      </c>
      <c r="W31" s="71">
        <f t="shared" si="19"/>
        <v>0</v>
      </c>
      <c r="X31" s="70">
        <f>IF(ISNA(VLOOKUP(J31,'陸上２（参加者名簿）'!$C$27:$CD$178,11,)),"",VLOOKUP(J31,'陸上２（参加者名簿）'!$C$27:$CD$178,11,))</f>
        <v>0</v>
      </c>
      <c r="Y31" s="71" t="s">
        <v>218</v>
      </c>
      <c r="Z31" s="70">
        <f>IF(ISNA(VLOOKUP(J31,'陸上２（参加者名簿）'!$C$27:$CD$178,18,)),"",VLOOKUP(J31,'陸上２（参加者名簿）'!$C$27:$CD$178,18,))</f>
        <v>0</v>
      </c>
      <c r="AA31" s="70">
        <f t="shared" si="4"/>
        <v>1</v>
      </c>
      <c r="AB31" s="71" t="str">
        <f>IF(ISNA(VLOOKUP(J31,'陸上２（参加者名簿）'!$C$27:$CD$178,25,)),"",VLOOKUP(J31,'陸上２（参加者名簿）'!$C$27:$CD$178,25,))</f>
        <v/>
      </c>
      <c r="AC31" s="2" t="s">
        <v>218</v>
      </c>
      <c r="AD31" s="70" t="str">
        <f>IF(ISNA(VLOOKUP(J31,'陸上２（参加者名簿）'!$C$27:$CD$178,32,)),"",VLOOKUP(J31,'陸上２（参加者名簿）'!$C$27:$CD$178,32,))</f>
        <v/>
      </c>
      <c r="AE31" s="71" t="str">
        <f t="shared" si="20"/>
        <v xml:space="preserve">  </v>
      </c>
      <c r="AF31" s="2">
        <v>25</v>
      </c>
      <c r="AG31" t="str">
        <f>CONCATENATE('陸上２（参加者名簿）'!BD120,'陸上２（参加者名簿）'!AX120,'陸上２（参加者名簿）'!BV120)</f>
        <v/>
      </c>
      <c r="AY31" s="2">
        <v>25</v>
      </c>
      <c r="AZ31" t="str">
        <f>CONCATENATE('陸上２（参加者名簿）'!BD120,'陸上２（参加者名簿）'!BO120,'陸上２（参加者名簿）'!AX120)</f>
        <v/>
      </c>
      <c r="BJ31">
        <v>25</v>
      </c>
      <c r="BK31" t="str">
        <f>CONCATENATE('陸上２（参加者名簿）'!BD120,'陸上２（参加者名簿）'!AX120,'陸上２（参加者名簿）'!BH120)</f>
        <v/>
      </c>
      <c r="CO31">
        <v>25</v>
      </c>
      <c r="CP31" t="str">
        <f>CONCATENATE('陸上２（参加者名簿）'!BD120,'陸上２（参加者名簿）'!AX120,'陸上２（参加者名簿）'!BH120)</f>
        <v/>
      </c>
      <c r="CQ31" t="str">
        <f>CONCATENATE('陸上２（参加者名簿）'!BD120,'陸上２（参加者名簿）'!AX120,'陸上２（参加者名簿）'!BO120)</f>
        <v/>
      </c>
      <c r="CX31">
        <v>25</v>
      </c>
      <c r="CY31" t="str">
        <f>CONCATENATE('陸上２（参加者名簿）'!BD120,'陸上２（参加者名簿）'!AX120)</f>
        <v/>
      </c>
    </row>
    <row r="32" spans="2:103">
      <c r="J32" s="2">
        <f t="shared" si="1"/>
        <v>26</v>
      </c>
      <c r="K32" s="2" t="str">
        <f>IF(ISNA(VLOOKUP(J32,'陸上２（参加者名簿）'!$C$27:$CD$178,5,)),"",VLOOKUP(J32,'陸上２（参加者名簿）'!$C$27:$CD$178,5,))</f>
        <v/>
      </c>
      <c r="L32" s="70" t="str">
        <f t="shared" si="5"/>
        <v>0  0</v>
      </c>
      <c r="M32" s="71" t="str">
        <f t="shared" si="2"/>
        <v xml:space="preserve">  </v>
      </c>
      <c r="N32" s="70">
        <f>VLOOKUP(J32,'陸上２（参加者名簿）'!$C$27:$CD$178,48,)</f>
        <v>0</v>
      </c>
      <c r="O32" s="71" t="str">
        <f>VLOOKUP(J32,'陸上２（参加者名簿）'!$C$27:$CD$178,80,)</f>
        <v/>
      </c>
      <c r="P32" s="70">
        <f>VLOOKUP(J32,'陸上２（参加者名簿）'!$C$27:$CD$178,54,)</f>
        <v>0</v>
      </c>
      <c r="Q32" s="70">
        <f>VLOOKUP(J32,'陸上２（参加者名簿）'!$C$27:$CD$178,72,)</f>
        <v>0</v>
      </c>
      <c r="R32" s="74">
        <f>VLOOKUP(J32,'陸上２（参加者名簿）'!$C$27:$CD$178,52,)</f>
        <v>0</v>
      </c>
      <c r="S32" s="70">
        <f>VLOOKUP(J32,'陸上２（参加者名簿）'!$C$27:$CD$178,58,)</f>
        <v>0</v>
      </c>
      <c r="T32" s="70">
        <f>VLOOKUP(J32,'陸上２（参加者名簿）'!$C$27:$CD$178,65,)</f>
        <v>0</v>
      </c>
      <c r="U32" s="70" t="str">
        <f>'陸上２（参加者名簿）'!$CD$18</f>
        <v/>
      </c>
      <c r="V32" s="70" t="str">
        <f>'陸上２（参加者名簿）'!$CD$20</f>
        <v/>
      </c>
      <c r="W32" s="71">
        <f t="shared" si="19"/>
        <v>0</v>
      </c>
      <c r="X32" s="70">
        <f>IF(ISNA(VLOOKUP(J32,'陸上２（参加者名簿）'!$C$27:$CD$178,11,)),"",VLOOKUP(J32,'陸上２（参加者名簿）'!$C$27:$CD$178,11,))</f>
        <v>0</v>
      </c>
      <c r="Y32" s="71" t="s">
        <v>218</v>
      </c>
      <c r="Z32" s="70">
        <f>IF(ISNA(VLOOKUP(J32,'陸上２（参加者名簿）'!$C$27:$CD$178,18,)),"",VLOOKUP(J32,'陸上２（参加者名簿）'!$C$27:$CD$178,18,))</f>
        <v>0</v>
      </c>
      <c r="AA32" s="70">
        <f t="shared" si="4"/>
        <v>1</v>
      </c>
      <c r="AB32" s="71" t="str">
        <f>IF(ISNA(VLOOKUP(J32,'陸上２（参加者名簿）'!$C$27:$CD$178,25,)),"",VLOOKUP(J32,'陸上２（参加者名簿）'!$C$27:$CD$178,25,))</f>
        <v/>
      </c>
      <c r="AC32" s="2" t="s">
        <v>218</v>
      </c>
      <c r="AD32" s="70" t="str">
        <f>IF(ISNA(VLOOKUP(J32,'陸上２（参加者名簿）'!$C$27:$CD$178,32,)),"",VLOOKUP(J32,'陸上２（参加者名簿）'!$C$27:$CD$178,32,))</f>
        <v/>
      </c>
      <c r="AE32" s="71" t="str">
        <f t="shared" si="20"/>
        <v xml:space="preserve">  </v>
      </c>
      <c r="AF32" s="2">
        <v>26</v>
      </c>
      <c r="AG32" t="str">
        <f>CONCATENATE('陸上２（参加者名簿）'!BD121,'陸上２（参加者名簿）'!AX121,'陸上２（参加者名簿）'!BV121)</f>
        <v/>
      </c>
      <c r="AY32" s="2">
        <v>26</v>
      </c>
      <c r="AZ32" t="str">
        <f>CONCATENATE('陸上２（参加者名簿）'!BD121,'陸上２（参加者名簿）'!BO121,'陸上２（参加者名簿）'!AX121)</f>
        <v/>
      </c>
      <c r="BJ32">
        <v>26</v>
      </c>
      <c r="BK32" t="str">
        <f>CONCATENATE('陸上２（参加者名簿）'!BD121,'陸上２（参加者名簿）'!AX121,'陸上２（参加者名簿）'!BH121)</f>
        <v/>
      </c>
      <c r="CO32">
        <v>26</v>
      </c>
      <c r="CP32" t="str">
        <f>CONCATENATE('陸上２（参加者名簿）'!BD121,'陸上２（参加者名簿）'!AX121,'陸上２（参加者名簿）'!BH121)</f>
        <v/>
      </c>
      <c r="CQ32" t="str">
        <f>CONCATENATE('陸上２（参加者名簿）'!BD121,'陸上２（参加者名簿）'!AX121,'陸上２（参加者名簿）'!BO121)</f>
        <v/>
      </c>
      <c r="CX32">
        <v>26</v>
      </c>
      <c r="CY32" t="str">
        <f>CONCATENATE('陸上２（参加者名簿）'!BD121,'陸上２（参加者名簿）'!AX121)</f>
        <v/>
      </c>
    </row>
    <row r="33" spans="6:103">
      <c r="F33" s="2" t="s">
        <v>83</v>
      </c>
      <c r="J33" s="2">
        <f t="shared" si="1"/>
        <v>27</v>
      </c>
      <c r="K33" s="2" t="str">
        <f>IF(ISNA(VLOOKUP(J33,'陸上２（参加者名簿）'!$C$27:$CD$178,5,)),"",VLOOKUP(J33,'陸上２（参加者名簿）'!$C$27:$CD$178,5,))</f>
        <v/>
      </c>
      <c r="L33" s="70" t="str">
        <f t="shared" si="5"/>
        <v>0  0</v>
      </c>
      <c r="M33" s="71" t="str">
        <f t="shared" si="2"/>
        <v xml:space="preserve">  </v>
      </c>
      <c r="N33" s="70">
        <f>VLOOKUP(J33,'陸上２（参加者名簿）'!$C$27:$CD$178,48,)</f>
        <v>0</v>
      </c>
      <c r="O33" s="71" t="str">
        <f>VLOOKUP(J33,'陸上２（参加者名簿）'!$C$27:$CD$178,80,)</f>
        <v/>
      </c>
      <c r="P33" s="70">
        <f>VLOOKUP(J33,'陸上２（参加者名簿）'!$C$27:$CD$178,54,)</f>
        <v>0</v>
      </c>
      <c r="Q33" s="70">
        <f>VLOOKUP(J33,'陸上２（参加者名簿）'!$C$27:$CD$178,72,)</f>
        <v>0</v>
      </c>
      <c r="R33" s="74">
        <f>VLOOKUP(J33,'陸上２（参加者名簿）'!$C$27:$CD$178,52,)</f>
        <v>0</v>
      </c>
      <c r="S33" s="70">
        <f>VLOOKUP(J33,'陸上２（参加者名簿）'!$C$27:$CD$178,58,)</f>
        <v>0</v>
      </c>
      <c r="T33" s="70">
        <f>VLOOKUP(J33,'陸上２（参加者名簿）'!$C$27:$CD$178,65,)</f>
        <v>0</v>
      </c>
      <c r="U33" s="70" t="str">
        <f>'陸上２（参加者名簿）'!$CD$18</f>
        <v/>
      </c>
      <c r="V33" s="70" t="str">
        <f>'陸上２（参加者名簿）'!$CD$20</f>
        <v/>
      </c>
      <c r="W33" s="71">
        <f t="shared" si="19"/>
        <v>0</v>
      </c>
      <c r="X33" s="70">
        <f>IF(ISNA(VLOOKUP(J33,'陸上２（参加者名簿）'!$C$27:$CD$178,11,)),"",VLOOKUP(J33,'陸上２（参加者名簿）'!$C$27:$CD$178,11,))</f>
        <v>0</v>
      </c>
      <c r="Y33" s="71" t="s">
        <v>218</v>
      </c>
      <c r="Z33" s="70">
        <f>IF(ISNA(VLOOKUP(J33,'陸上２（参加者名簿）'!$C$27:$CD$178,18,)),"",VLOOKUP(J33,'陸上２（参加者名簿）'!$C$27:$CD$178,18,))</f>
        <v>0</v>
      </c>
      <c r="AA33" s="70">
        <f t="shared" si="4"/>
        <v>1</v>
      </c>
      <c r="AB33" s="71" t="str">
        <f>IF(ISNA(VLOOKUP(J33,'陸上２（参加者名簿）'!$C$27:$CD$178,25,)),"",VLOOKUP(J33,'陸上２（参加者名簿）'!$C$27:$CD$178,25,))</f>
        <v/>
      </c>
      <c r="AC33" s="2" t="s">
        <v>218</v>
      </c>
      <c r="AD33" s="70" t="str">
        <f>IF(ISNA(VLOOKUP(J33,'陸上２（参加者名簿）'!$C$27:$CD$178,32,)),"",VLOOKUP(J33,'陸上２（参加者名簿）'!$C$27:$CD$178,32,))</f>
        <v/>
      </c>
      <c r="AE33" s="71" t="str">
        <f t="shared" si="20"/>
        <v xml:space="preserve">  </v>
      </c>
      <c r="AF33" s="2">
        <v>27</v>
      </c>
      <c r="AG33" t="str">
        <f>CONCATENATE('陸上２（参加者名簿）'!BD122,'陸上２（参加者名簿）'!AX122,'陸上２（参加者名簿）'!BV122)</f>
        <v/>
      </c>
      <c r="AY33" s="2">
        <v>27</v>
      </c>
      <c r="AZ33" t="str">
        <f>CONCATENATE('陸上２（参加者名簿）'!BD122,'陸上２（参加者名簿）'!BO122,'陸上２（参加者名簿）'!AX122)</f>
        <v/>
      </c>
      <c r="BJ33">
        <v>27</v>
      </c>
      <c r="BK33" t="str">
        <f>CONCATENATE('陸上２（参加者名簿）'!BD122,'陸上２（参加者名簿）'!AX122,'陸上２（参加者名簿）'!BH122)</f>
        <v/>
      </c>
      <c r="CO33">
        <v>27</v>
      </c>
      <c r="CP33" t="str">
        <f>CONCATENATE('陸上２（参加者名簿）'!BD122,'陸上２（参加者名簿）'!AX122,'陸上２（参加者名簿）'!BH122)</f>
        <v/>
      </c>
      <c r="CQ33" t="str">
        <f>CONCATENATE('陸上２（参加者名簿）'!BD122,'陸上２（参加者名簿）'!AX122,'陸上２（参加者名簿）'!BO122)</f>
        <v/>
      </c>
      <c r="CX33">
        <v>27</v>
      </c>
      <c r="CY33" t="str">
        <f>CONCATENATE('陸上２（参加者名簿）'!BD122,'陸上２（参加者名簿）'!AX122)</f>
        <v/>
      </c>
    </row>
    <row r="34" spans="6:103">
      <c r="F34" s="17" t="s">
        <v>126</v>
      </c>
      <c r="J34" s="2">
        <f t="shared" si="1"/>
        <v>28</v>
      </c>
      <c r="K34" s="2" t="str">
        <f>IF(ISNA(VLOOKUP(J34,'陸上２（参加者名簿）'!$C$27:$CD$178,5,)),"",VLOOKUP(J34,'陸上２（参加者名簿）'!$C$27:$CD$178,5,))</f>
        <v/>
      </c>
      <c r="L34" s="70" t="str">
        <f t="shared" si="5"/>
        <v>0  0</v>
      </c>
      <c r="M34" s="71" t="str">
        <f t="shared" si="2"/>
        <v xml:space="preserve">  </v>
      </c>
      <c r="N34" s="70">
        <f>VLOOKUP(J34,'陸上２（参加者名簿）'!$C$27:$CD$178,48,)</f>
        <v>0</v>
      </c>
      <c r="O34" s="71" t="str">
        <f>VLOOKUP(J34,'陸上２（参加者名簿）'!$C$27:$CD$178,80,)</f>
        <v/>
      </c>
      <c r="P34" s="70">
        <f>VLOOKUP(J34,'陸上２（参加者名簿）'!$C$27:$CD$178,54,)</f>
        <v>0</v>
      </c>
      <c r="Q34" s="70">
        <f>VLOOKUP(J34,'陸上２（参加者名簿）'!$C$27:$CD$178,72,)</f>
        <v>0</v>
      </c>
      <c r="R34" s="74">
        <f>VLOOKUP(J34,'陸上２（参加者名簿）'!$C$27:$CD$178,52,)</f>
        <v>0</v>
      </c>
      <c r="S34" s="70">
        <f>VLOOKUP(J34,'陸上２（参加者名簿）'!$C$27:$CD$178,58,)</f>
        <v>0</v>
      </c>
      <c r="T34" s="70">
        <f>VLOOKUP(J34,'陸上２（参加者名簿）'!$C$27:$CD$178,65,)</f>
        <v>0</v>
      </c>
      <c r="U34" s="70" t="str">
        <f>'陸上２（参加者名簿）'!$CD$18</f>
        <v/>
      </c>
      <c r="V34" s="70" t="str">
        <f>'陸上２（参加者名簿）'!$CD$20</f>
        <v/>
      </c>
      <c r="W34" s="71">
        <f t="shared" si="19"/>
        <v>0</v>
      </c>
      <c r="X34" s="70">
        <f>IF(ISNA(VLOOKUP(J34,'陸上２（参加者名簿）'!$C$27:$CD$178,11,)),"",VLOOKUP(J34,'陸上２（参加者名簿）'!$C$27:$CD$178,11,))</f>
        <v>0</v>
      </c>
      <c r="Y34" s="71" t="s">
        <v>218</v>
      </c>
      <c r="Z34" s="70">
        <f>IF(ISNA(VLOOKUP(J34,'陸上２（参加者名簿）'!$C$27:$CD$178,18,)),"",VLOOKUP(J34,'陸上２（参加者名簿）'!$C$27:$CD$178,18,))</f>
        <v>0</v>
      </c>
      <c r="AA34" s="70">
        <f t="shared" si="4"/>
        <v>1</v>
      </c>
      <c r="AB34" s="71" t="str">
        <f>IF(ISNA(VLOOKUP(J34,'陸上２（参加者名簿）'!$C$27:$CD$178,25,)),"",VLOOKUP(J34,'陸上２（参加者名簿）'!$C$27:$CD$178,25,))</f>
        <v/>
      </c>
      <c r="AC34" s="2" t="s">
        <v>218</v>
      </c>
      <c r="AD34" s="70" t="str">
        <f>IF(ISNA(VLOOKUP(J34,'陸上２（参加者名簿）'!$C$27:$CD$178,32,)),"",VLOOKUP(J34,'陸上２（参加者名簿）'!$C$27:$CD$178,32,))</f>
        <v/>
      </c>
      <c r="AE34" s="71" t="str">
        <f t="shared" si="20"/>
        <v xml:space="preserve">  </v>
      </c>
      <c r="AF34" s="2">
        <v>28</v>
      </c>
      <c r="AG34" t="str">
        <f>CONCATENATE('陸上２（参加者名簿）'!BD123,'陸上２（参加者名簿）'!AX123,'陸上２（参加者名簿）'!BV123)</f>
        <v/>
      </c>
      <c r="AY34" s="2">
        <v>28</v>
      </c>
      <c r="AZ34" t="str">
        <f>CONCATENATE('陸上２（参加者名簿）'!BD123,'陸上２（参加者名簿）'!BO123,'陸上２（参加者名簿）'!AX123)</f>
        <v/>
      </c>
      <c r="BJ34">
        <v>28</v>
      </c>
      <c r="BK34" t="str">
        <f>CONCATENATE('陸上２（参加者名簿）'!BD123,'陸上２（参加者名簿）'!AX123,'陸上２（参加者名簿）'!BH123)</f>
        <v/>
      </c>
      <c r="CO34">
        <v>28</v>
      </c>
      <c r="CP34" t="str">
        <f>CONCATENATE('陸上２（参加者名簿）'!BD123,'陸上２（参加者名簿）'!AX123,'陸上２（参加者名簿）'!BH123)</f>
        <v/>
      </c>
      <c r="CQ34" t="str">
        <f>CONCATENATE('陸上２（参加者名簿）'!BD123,'陸上２（参加者名簿）'!AX123,'陸上２（参加者名簿）'!BO123)</f>
        <v/>
      </c>
      <c r="CX34">
        <v>28</v>
      </c>
      <c r="CY34" t="str">
        <f>CONCATENATE('陸上２（参加者名簿）'!BD123,'陸上２（参加者名簿）'!AX123)</f>
        <v/>
      </c>
    </row>
    <row r="35" spans="6:103">
      <c r="J35" s="2">
        <f t="shared" si="1"/>
        <v>29</v>
      </c>
      <c r="K35" s="2" t="str">
        <f>IF(ISNA(VLOOKUP(J35,'陸上２（参加者名簿）'!$C$27:$CD$178,5,)),"",VLOOKUP(J35,'陸上２（参加者名簿）'!$C$27:$CD$178,5,))</f>
        <v/>
      </c>
      <c r="L35" s="70" t="str">
        <f t="shared" si="5"/>
        <v>0  0</v>
      </c>
      <c r="M35" s="71" t="str">
        <f t="shared" si="2"/>
        <v xml:space="preserve">  </v>
      </c>
      <c r="N35" s="70">
        <f>VLOOKUP(J35,'陸上２（参加者名簿）'!$C$27:$CD$178,48,)</f>
        <v>0</v>
      </c>
      <c r="O35" s="71" t="str">
        <f>VLOOKUP(J35,'陸上２（参加者名簿）'!$C$27:$CD$178,80,)</f>
        <v/>
      </c>
      <c r="P35" s="70">
        <f>VLOOKUP(J35,'陸上２（参加者名簿）'!$C$27:$CD$178,54,)</f>
        <v>0</v>
      </c>
      <c r="Q35" s="70">
        <f>VLOOKUP(J35,'陸上２（参加者名簿）'!$C$27:$CD$178,72,)</f>
        <v>0</v>
      </c>
      <c r="R35" s="74">
        <f>VLOOKUP(J35,'陸上２（参加者名簿）'!$C$27:$CD$178,52,)</f>
        <v>0</v>
      </c>
      <c r="S35" s="70">
        <f>VLOOKUP(J35,'陸上２（参加者名簿）'!$C$27:$CD$178,58,)</f>
        <v>0</v>
      </c>
      <c r="T35" s="70">
        <f>VLOOKUP(J35,'陸上２（参加者名簿）'!$C$27:$CD$178,65,)</f>
        <v>0</v>
      </c>
      <c r="U35" s="70" t="str">
        <f>'陸上２（参加者名簿）'!$CD$18</f>
        <v/>
      </c>
      <c r="V35" s="70" t="str">
        <f>'陸上２（参加者名簿）'!$CD$20</f>
        <v/>
      </c>
      <c r="W35" s="71">
        <f t="shared" si="19"/>
        <v>0</v>
      </c>
      <c r="X35" s="70">
        <f>IF(ISNA(VLOOKUP(J35,'陸上２（参加者名簿）'!$C$27:$CD$178,11,)),"",VLOOKUP(J35,'陸上２（参加者名簿）'!$C$27:$CD$178,11,))</f>
        <v>0</v>
      </c>
      <c r="Y35" s="71" t="s">
        <v>218</v>
      </c>
      <c r="Z35" s="70">
        <f>IF(ISNA(VLOOKUP(J35,'陸上２（参加者名簿）'!$C$27:$CD$178,18,)),"",VLOOKUP(J35,'陸上２（参加者名簿）'!$C$27:$CD$178,18,))</f>
        <v>0</v>
      </c>
      <c r="AA35" s="70">
        <f t="shared" si="4"/>
        <v>1</v>
      </c>
      <c r="AB35" s="71" t="str">
        <f>IF(ISNA(VLOOKUP(J35,'陸上２（参加者名簿）'!$C$27:$CD$178,25,)),"",VLOOKUP(J35,'陸上２（参加者名簿）'!$C$27:$CD$178,25,))</f>
        <v/>
      </c>
      <c r="AC35" s="2" t="s">
        <v>218</v>
      </c>
      <c r="AD35" s="70" t="str">
        <f>IF(ISNA(VLOOKUP(J35,'陸上２（参加者名簿）'!$C$27:$CD$178,32,)),"",VLOOKUP(J35,'陸上２（参加者名簿）'!$C$27:$CD$178,32,))</f>
        <v/>
      </c>
      <c r="AE35" s="71" t="str">
        <f t="shared" si="20"/>
        <v xml:space="preserve">  </v>
      </c>
      <c r="AF35" s="2">
        <v>29</v>
      </c>
      <c r="AG35" t="str">
        <f>CONCATENATE('陸上２（参加者名簿）'!BD124,'陸上２（参加者名簿）'!AX124,'陸上２（参加者名簿）'!BV124)</f>
        <v/>
      </c>
      <c r="AY35" s="2">
        <v>29</v>
      </c>
      <c r="AZ35" t="str">
        <f>CONCATENATE('陸上２（参加者名簿）'!BD124,'陸上２（参加者名簿）'!BO124,'陸上２（参加者名簿）'!AX124)</f>
        <v/>
      </c>
      <c r="BJ35">
        <v>29</v>
      </c>
      <c r="BK35" t="str">
        <f>CONCATENATE('陸上２（参加者名簿）'!BD124,'陸上２（参加者名簿）'!AX124,'陸上２（参加者名簿）'!BH124)</f>
        <v/>
      </c>
      <c r="CO35">
        <v>29</v>
      </c>
      <c r="CP35" t="str">
        <f>CONCATENATE('陸上２（参加者名簿）'!BD124,'陸上２（参加者名簿）'!AX124,'陸上２（参加者名簿）'!BH124)</f>
        <v/>
      </c>
      <c r="CQ35" t="str">
        <f>CONCATENATE('陸上２（参加者名簿）'!BD124,'陸上２（参加者名簿）'!AX124,'陸上２（参加者名簿）'!BO124)</f>
        <v/>
      </c>
      <c r="CX35">
        <v>29</v>
      </c>
      <c r="CY35" t="str">
        <f>CONCATENATE('陸上２（参加者名簿）'!BD124,'陸上２（参加者名簿）'!AX124)</f>
        <v/>
      </c>
    </row>
    <row r="36" spans="6:103">
      <c r="J36" s="2">
        <f t="shared" si="1"/>
        <v>30</v>
      </c>
      <c r="K36" s="2" t="str">
        <f>IF(ISNA(VLOOKUP(J36,'陸上２（参加者名簿）'!$C$27:$CD$178,5,)),"",VLOOKUP(J36,'陸上２（参加者名簿）'!$C$27:$CD$178,5,))</f>
        <v/>
      </c>
      <c r="L36" s="70" t="str">
        <f t="shared" si="5"/>
        <v>0  0</v>
      </c>
      <c r="M36" s="71" t="str">
        <f t="shared" si="2"/>
        <v xml:space="preserve">  </v>
      </c>
      <c r="N36" s="70">
        <f>VLOOKUP(J36,'陸上２（参加者名簿）'!$C$27:$CD$178,48,)</f>
        <v>0</v>
      </c>
      <c r="O36" s="71" t="str">
        <f>VLOOKUP(J36,'陸上２（参加者名簿）'!$C$27:$CD$178,80,)</f>
        <v/>
      </c>
      <c r="P36" s="70">
        <f>VLOOKUP(J36,'陸上２（参加者名簿）'!$C$27:$CD$178,54,)</f>
        <v>0</v>
      </c>
      <c r="Q36" s="70">
        <f>VLOOKUP(J36,'陸上２（参加者名簿）'!$C$27:$CD$178,72,)</f>
        <v>0</v>
      </c>
      <c r="R36" s="74">
        <f>VLOOKUP(J36,'陸上２（参加者名簿）'!$C$27:$CD$178,52,)</f>
        <v>0</v>
      </c>
      <c r="S36" s="70">
        <f>VLOOKUP(J36,'陸上２（参加者名簿）'!$C$27:$CD$178,58,)</f>
        <v>0</v>
      </c>
      <c r="T36" s="70">
        <f>VLOOKUP(J36,'陸上２（参加者名簿）'!$C$27:$CD$178,65,)</f>
        <v>0</v>
      </c>
      <c r="U36" s="70" t="str">
        <f>'陸上２（参加者名簿）'!$CD$18</f>
        <v/>
      </c>
      <c r="V36" s="70" t="str">
        <f>'陸上２（参加者名簿）'!$CD$20</f>
        <v/>
      </c>
      <c r="W36" s="71">
        <f t="shared" si="19"/>
        <v>0</v>
      </c>
      <c r="X36" s="70">
        <f>IF(ISNA(VLOOKUP(J36,'陸上２（参加者名簿）'!$C$27:$CD$178,11,)),"",VLOOKUP(J36,'陸上２（参加者名簿）'!$C$27:$CD$178,11,))</f>
        <v>0</v>
      </c>
      <c r="Y36" s="71" t="s">
        <v>218</v>
      </c>
      <c r="Z36" s="70">
        <f>IF(ISNA(VLOOKUP(J36,'陸上２（参加者名簿）'!$C$27:$CD$178,18,)),"",VLOOKUP(J36,'陸上２（参加者名簿）'!$C$27:$CD$178,18,))</f>
        <v>0</v>
      </c>
      <c r="AA36" s="70">
        <f t="shared" si="4"/>
        <v>1</v>
      </c>
      <c r="AB36" s="71" t="str">
        <f>IF(ISNA(VLOOKUP(J36,'陸上２（参加者名簿）'!$C$27:$CD$178,25,)),"",VLOOKUP(J36,'陸上２（参加者名簿）'!$C$27:$CD$178,25,))</f>
        <v/>
      </c>
      <c r="AC36" s="2" t="s">
        <v>218</v>
      </c>
      <c r="AD36" s="70" t="str">
        <f>IF(ISNA(VLOOKUP(J36,'陸上２（参加者名簿）'!$C$27:$CD$178,32,)),"",VLOOKUP(J36,'陸上２（参加者名簿）'!$C$27:$CD$178,32,))</f>
        <v/>
      </c>
      <c r="AE36" s="71" t="str">
        <f t="shared" si="20"/>
        <v xml:space="preserve">  </v>
      </c>
      <c r="AF36" s="2">
        <v>30</v>
      </c>
      <c r="AG36" t="str">
        <f>CONCATENATE('陸上２（参加者名簿）'!BD125,'陸上２（参加者名簿）'!AX125,'陸上２（参加者名簿）'!BV125)</f>
        <v/>
      </c>
      <c r="AY36" s="2">
        <v>30</v>
      </c>
      <c r="AZ36" t="str">
        <f>CONCATENATE('陸上２（参加者名簿）'!BD125,'陸上２（参加者名簿）'!BO125,'陸上２（参加者名簿）'!AX125)</f>
        <v/>
      </c>
      <c r="BJ36">
        <v>30</v>
      </c>
      <c r="BK36" t="str">
        <f>CONCATENATE('陸上２（参加者名簿）'!BD125,'陸上２（参加者名簿）'!AX125,'陸上２（参加者名簿）'!BH125)</f>
        <v/>
      </c>
      <c r="CO36">
        <v>30</v>
      </c>
      <c r="CP36" t="str">
        <f>CONCATENATE('陸上２（参加者名簿）'!BD125,'陸上２（参加者名簿）'!AX125,'陸上２（参加者名簿）'!BH125)</f>
        <v/>
      </c>
      <c r="CQ36" t="str">
        <f>CONCATENATE('陸上２（参加者名簿）'!BD125,'陸上２（参加者名簿）'!AX125,'陸上２（参加者名簿）'!BO125)</f>
        <v/>
      </c>
      <c r="CX36">
        <v>30</v>
      </c>
      <c r="CY36" t="str">
        <f>CONCATENATE('陸上２（参加者名簿）'!BD125,'陸上２（参加者名簿）'!AX125)</f>
        <v/>
      </c>
    </row>
    <row r="37" spans="6:103">
      <c r="J37" s="2">
        <f t="shared" si="1"/>
        <v>31</v>
      </c>
      <c r="K37" s="2" t="str">
        <f>IF(ISNA(VLOOKUP(J37,'陸上２（参加者名簿）'!$C$27:$CD$178,5,)),"",VLOOKUP(J37,'陸上２（参加者名簿）'!$C$27:$CD$178,5,))</f>
        <v/>
      </c>
      <c r="L37" s="70" t="str">
        <f t="shared" si="5"/>
        <v>0  0</v>
      </c>
      <c r="M37" s="71" t="str">
        <f t="shared" si="2"/>
        <v xml:space="preserve">  </v>
      </c>
      <c r="N37" s="70">
        <f>VLOOKUP(J37,'陸上２（参加者名簿）'!$C$27:$CD$178,48,)</f>
        <v>0</v>
      </c>
      <c r="O37" s="71" t="str">
        <f>VLOOKUP(J37,'陸上２（参加者名簿）'!$C$27:$CD$178,80,)</f>
        <v/>
      </c>
      <c r="P37" s="70">
        <f>VLOOKUP(J37,'陸上２（参加者名簿）'!$C$27:$CD$178,54,)</f>
        <v>0</v>
      </c>
      <c r="Q37" s="70">
        <f>VLOOKUP(J37,'陸上２（参加者名簿）'!$C$27:$CD$178,72,)</f>
        <v>0</v>
      </c>
      <c r="R37" s="74">
        <f>VLOOKUP(J37,'陸上２（参加者名簿）'!$C$27:$CD$178,52,)</f>
        <v>0</v>
      </c>
      <c r="S37" s="70">
        <f>VLOOKUP(J37,'陸上２（参加者名簿）'!$C$27:$CD$178,58,)</f>
        <v>0</v>
      </c>
      <c r="T37" s="70">
        <f>VLOOKUP(J37,'陸上２（参加者名簿）'!$C$27:$CD$178,65,)</f>
        <v>0</v>
      </c>
      <c r="U37" s="70" t="str">
        <f>'陸上２（参加者名簿）'!$CD$18</f>
        <v/>
      </c>
      <c r="V37" s="70" t="str">
        <f>'陸上２（参加者名簿）'!$CD$20</f>
        <v/>
      </c>
      <c r="W37" s="71">
        <f t="shared" si="19"/>
        <v>0</v>
      </c>
      <c r="X37" s="70">
        <f>IF(ISNA(VLOOKUP(J37,'陸上２（参加者名簿）'!$C$27:$CD$178,11,)),"",VLOOKUP(J37,'陸上２（参加者名簿）'!$C$27:$CD$178,11,))</f>
        <v>0</v>
      </c>
      <c r="Y37" s="71" t="s">
        <v>218</v>
      </c>
      <c r="Z37" s="70">
        <f>IF(ISNA(VLOOKUP(J37,'陸上２（参加者名簿）'!$C$27:$CD$178,18,)),"",VLOOKUP(J37,'陸上２（参加者名簿）'!$C$27:$CD$178,18,))</f>
        <v>0</v>
      </c>
      <c r="AA37" s="70">
        <f t="shared" si="4"/>
        <v>1</v>
      </c>
      <c r="AB37" s="71" t="str">
        <f>IF(ISNA(VLOOKUP(J37,'陸上２（参加者名簿）'!$C$27:$CD$178,25,)),"",VLOOKUP(J37,'陸上２（参加者名簿）'!$C$27:$CD$178,25,))</f>
        <v/>
      </c>
      <c r="AC37" s="2" t="s">
        <v>218</v>
      </c>
      <c r="AD37" s="70" t="str">
        <f>IF(ISNA(VLOOKUP(J37,'陸上２（参加者名簿）'!$C$27:$CD$178,32,)),"",VLOOKUP(J37,'陸上２（参加者名簿）'!$C$27:$CD$178,32,))</f>
        <v/>
      </c>
      <c r="AE37" s="71" t="str">
        <f t="shared" si="20"/>
        <v xml:space="preserve">  </v>
      </c>
      <c r="AF37" s="2">
        <v>31</v>
      </c>
      <c r="AG37" t="str">
        <f>CONCATENATE('陸上２（参加者名簿）'!BD126,'陸上２（参加者名簿）'!AX126,'陸上２（参加者名簿）'!BV126)</f>
        <v/>
      </c>
      <c r="AY37" s="2">
        <v>31</v>
      </c>
      <c r="AZ37" t="str">
        <f>CONCATENATE('陸上２（参加者名簿）'!BD126,'陸上２（参加者名簿）'!BO126,'陸上２（参加者名簿）'!AX126)</f>
        <v/>
      </c>
      <c r="BJ37">
        <v>31</v>
      </c>
      <c r="BK37" t="str">
        <f>CONCATENATE('陸上２（参加者名簿）'!BD126,'陸上２（参加者名簿）'!AX126,'陸上２（参加者名簿）'!BH126)</f>
        <v/>
      </c>
      <c r="CO37">
        <v>31</v>
      </c>
      <c r="CP37" t="str">
        <f>CONCATENATE('陸上２（参加者名簿）'!BD126,'陸上２（参加者名簿）'!AX126,'陸上２（参加者名簿）'!BH126)</f>
        <v/>
      </c>
      <c r="CQ37" t="str">
        <f>CONCATENATE('陸上２（参加者名簿）'!BD126,'陸上２（参加者名簿）'!AX126,'陸上２（参加者名簿）'!BO126)</f>
        <v/>
      </c>
      <c r="CX37">
        <v>31</v>
      </c>
      <c r="CY37" t="str">
        <f>CONCATENATE('陸上２（参加者名簿）'!BD126,'陸上２（参加者名簿）'!AX126)</f>
        <v/>
      </c>
    </row>
    <row r="38" spans="6:103">
      <c r="J38" s="2">
        <f t="shared" si="1"/>
        <v>32</v>
      </c>
      <c r="K38" s="2" t="str">
        <f>IF(ISNA(VLOOKUP(J38,'陸上２（参加者名簿）'!$C$27:$CD$178,5,)),"",VLOOKUP(J38,'陸上２（参加者名簿）'!$C$27:$CD$178,5,))</f>
        <v/>
      </c>
      <c r="L38" s="70" t="str">
        <f t="shared" si="5"/>
        <v>0  0</v>
      </c>
      <c r="M38" s="71" t="str">
        <f t="shared" si="2"/>
        <v xml:space="preserve">  </v>
      </c>
      <c r="N38" s="70">
        <f>VLOOKUP(J38,'陸上２（参加者名簿）'!$C$27:$CD$178,48,)</f>
        <v>0</v>
      </c>
      <c r="O38" s="71" t="str">
        <f>VLOOKUP(J38,'陸上２（参加者名簿）'!$C$27:$CD$178,80,)</f>
        <v/>
      </c>
      <c r="P38" s="70">
        <f>VLOOKUP(J38,'陸上２（参加者名簿）'!$C$27:$CD$178,54,)</f>
        <v>0</v>
      </c>
      <c r="Q38" s="70">
        <f>VLOOKUP(J38,'陸上２（参加者名簿）'!$C$27:$CD$178,72,)</f>
        <v>0</v>
      </c>
      <c r="R38" s="74">
        <f>VLOOKUP(J38,'陸上２（参加者名簿）'!$C$27:$CD$178,52,)</f>
        <v>0</v>
      </c>
      <c r="S38" s="70">
        <f>VLOOKUP(J38,'陸上２（参加者名簿）'!$C$27:$CD$178,58,)</f>
        <v>0</v>
      </c>
      <c r="T38" s="70">
        <f>VLOOKUP(J38,'陸上２（参加者名簿）'!$C$27:$CD$178,65,)</f>
        <v>0</v>
      </c>
      <c r="U38" s="70" t="str">
        <f>'陸上２（参加者名簿）'!$CD$18</f>
        <v/>
      </c>
      <c r="V38" s="70" t="str">
        <f>'陸上２（参加者名簿）'!$CD$20</f>
        <v/>
      </c>
      <c r="W38" s="71">
        <f t="shared" si="19"/>
        <v>0</v>
      </c>
      <c r="X38" s="70">
        <f>IF(ISNA(VLOOKUP(J38,'陸上２（参加者名簿）'!$C$27:$CD$178,11,)),"",VLOOKUP(J38,'陸上２（参加者名簿）'!$C$27:$CD$178,11,))</f>
        <v>0</v>
      </c>
      <c r="Y38" s="71" t="s">
        <v>218</v>
      </c>
      <c r="Z38" s="70">
        <f>IF(ISNA(VLOOKUP(J38,'陸上２（参加者名簿）'!$C$27:$CD$178,18,)),"",VLOOKUP(J38,'陸上２（参加者名簿）'!$C$27:$CD$178,18,))</f>
        <v>0</v>
      </c>
      <c r="AA38" s="70">
        <f t="shared" si="4"/>
        <v>1</v>
      </c>
      <c r="AB38" s="71" t="str">
        <f>IF(ISNA(VLOOKUP(J38,'陸上２（参加者名簿）'!$C$27:$CD$178,25,)),"",VLOOKUP(J38,'陸上２（参加者名簿）'!$C$27:$CD$178,25,))</f>
        <v/>
      </c>
      <c r="AC38" s="2" t="s">
        <v>218</v>
      </c>
      <c r="AD38" s="70" t="str">
        <f>IF(ISNA(VLOOKUP(J38,'陸上２（参加者名簿）'!$C$27:$CD$178,32,)),"",VLOOKUP(J38,'陸上２（参加者名簿）'!$C$27:$CD$178,32,))</f>
        <v/>
      </c>
      <c r="AE38" s="71" t="str">
        <f t="shared" si="20"/>
        <v xml:space="preserve">  </v>
      </c>
      <c r="AF38" s="2">
        <v>32</v>
      </c>
      <c r="AG38" t="str">
        <f>CONCATENATE('陸上２（参加者名簿）'!BD127,'陸上２（参加者名簿）'!AX127,'陸上２（参加者名簿）'!BV127)</f>
        <v/>
      </c>
      <c r="AY38" s="2">
        <v>32</v>
      </c>
      <c r="AZ38" t="str">
        <f>CONCATENATE('陸上２（参加者名簿）'!BD127,'陸上２（参加者名簿）'!BO127,'陸上２（参加者名簿）'!AX127)</f>
        <v/>
      </c>
      <c r="BJ38">
        <v>32</v>
      </c>
      <c r="BK38" t="str">
        <f>CONCATENATE('陸上２（参加者名簿）'!BD127,'陸上２（参加者名簿）'!AX127,'陸上２（参加者名簿）'!BH127)</f>
        <v/>
      </c>
      <c r="CO38">
        <v>32</v>
      </c>
      <c r="CP38" t="str">
        <f>CONCATENATE('陸上２（参加者名簿）'!BD127,'陸上２（参加者名簿）'!AX127,'陸上２（参加者名簿）'!BH127)</f>
        <v/>
      </c>
      <c r="CQ38" t="str">
        <f>CONCATENATE('陸上２（参加者名簿）'!BD127,'陸上２（参加者名簿）'!AX127,'陸上２（参加者名簿）'!BO127)</f>
        <v/>
      </c>
      <c r="CX38">
        <v>32</v>
      </c>
      <c r="CY38" t="str">
        <f>CONCATENATE('陸上２（参加者名簿）'!BD127,'陸上２（参加者名簿）'!AX127)</f>
        <v/>
      </c>
    </row>
    <row r="39" spans="6:103">
      <c r="J39" s="2">
        <f t="shared" si="1"/>
        <v>33</v>
      </c>
      <c r="K39" s="2" t="str">
        <f>IF(ISNA(VLOOKUP(J39,'陸上２（参加者名簿）'!$C$27:$CD$178,5,)),"",VLOOKUP(J39,'陸上２（参加者名簿）'!$C$27:$CD$178,5,))</f>
        <v/>
      </c>
      <c r="L39" s="70" t="str">
        <f t="shared" si="5"/>
        <v>0  0</v>
      </c>
      <c r="M39" s="71" t="str">
        <f t="shared" si="2"/>
        <v xml:space="preserve">  </v>
      </c>
      <c r="N39" s="70">
        <f>VLOOKUP(J39,'陸上２（参加者名簿）'!$C$27:$CD$178,48,)</f>
        <v>0</v>
      </c>
      <c r="O39" s="71" t="str">
        <f>VLOOKUP(J39,'陸上２（参加者名簿）'!$C$27:$CD$178,80,)</f>
        <v/>
      </c>
      <c r="P39" s="70">
        <f>VLOOKUP(J39,'陸上２（参加者名簿）'!$C$27:$CD$178,54,)</f>
        <v>0</v>
      </c>
      <c r="Q39" s="70">
        <f>VLOOKUP(J39,'陸上２（参加者名簿）'!$C$27:$CD$178,72,)</f>
        <v>0</v>
      </c>
      <c r="R39" s="74">
        <f>VLOOKUP(J39,'陸上２（参加者名簿）'!$C$27:$CD$178,52,)</f>
        <v>0</v>
      </c>
      <c r="S39" s="70">
        <f>VLOOKUP(J39,'陸上２（参加者名簿）'!$C$27:$CD$178,58,)</f>
        <v>0</v>
      </c>
      <c r="T39" s="70">
        <f>VLOOKUP(J39,'陸上２（参加者名簿）'!$C$27:$CD$178,65,)</f>
        <v>0</v>
      </c>
      <c r="U39" s="70" t="str">
        <f>'陸上２（参加者名簿）'!$CD$18</f>
        <v/>
      </c>
      <c r="V39" s="70" t="str">
        <f>'陸上２（参加者名簿）'!$CD$20</f>
        <v/>
      </c>
      <c r="W39" s="71">
        <f t="shared" si="19"/>
        <v>0</v>
      </c>
      <c r="X39" s="70">
        <f>IF(ISNA(VLOOKUP(J39,'陸上２（参加者名簿）'!$C$27:$CD$178,11,)),"",VLOOKUP(J39,'陸上２（参加者名簿）'!$C$27:$CD$178,11,))</f>
        <v>0</v>
      </c>
      <c r="Y39" s="71" t="s">
        <v>218</v>
      </c>
      <c r="Z39" s="70">
        <f>IF(ISNA(VLOOKUP(J39,'陸上２（参加者名簿）'!$C$27:$CD$178,18,)),"",VLOOKUP(J39,'陸上２（参加者名簿）'!$C$27:$CD$178,18,))</f>
        <v>0</v>
      </c>
      <c r="AA39" s="70">
        <f t="shared" si="4"/>
        <v>1</v>
      </c>
      <c r="AB39" s="71" t="str">
        <f>IF(ISNA(VLOOKUP(J39,'陸上２（参加者名簿）'!$C$27:$CD$178,25,)),"",VLOOKUP(J39,'陸上２（参加者名簿）'!$C$27:$CD$178,25,))</f>
        <v/>
      </c>
      <c r="AC39" s="2" t="s">
        <v>218</v>
      </c>
      <c r="AD39" s="70" t="str">
        <f>IF(ISNA(VLOOKUP(J39,'陸上２（参加者名簿）'!$C$27:$CD$178,32,)),"",VLOOKUP(J39,'陸上２（参加者名簿）'!$C$27:$CD$178,32,))</f>
        <v/>
      </c>
      <c r="AE39" s="71" t="str">
        <f t="shared" si="20"/>
        <v xml:space="preserve">  </v>
      </c>
      <c r="AF39" s="2">
        <v>33</v>
      </c>
      <c r="AG39" t="str">
        <f>CONCATENATE('陸上２（参加者名簿）'!BD128,'陸上２（参加者名簿）'!AX128,'陸上２（参加者名簿）'!BV128)</f>
        <v/>
      </c>
      <c r="AY39" s="2">
        <v>33</v>
      </c>
      <c r="AZ39" t="str">
        <f>CONCATENATE('陸上２（参加者名簿）'!BD128,'陸上２（参加者名簿）'!BO128,'陸上２（参加者名簿）'!AX128)</f>
        <v/>
      </c>
      <c r="BJ39">
        <v>33</v>
      </c>
      <c r="BK39" t="str">
        <f>CONCATENATE('陸上２（参加者名簿）'!BD128,'陸上２（参加者名簿）'!AX128,'陸上２（参加者名簿）'!BH128)</f>
        <v/>
      </c>
      <c r="CO39">
        <v>33</v>
      </c>
      <c r="CP39" t="str">
        <f>CONCATENATE('陸上２（参加者名簿）'!BD128,'陸上２（参加者名簿）'!AX128,'陸上２（参加者名簿）'!BH128)</f>
        <v/>
      </c>
      <c r="CQ39" t="str">
        <f>CONCATENATE('陸上２（参加者名簿）'!BD128,'陸上２（参加者名簿）'!AX128,'陸上２（参加者名簿）'!BO128)</f>
        <v/>
      </c>
      <c r="CX39">
        <v>33</v>
      </c>
      <c r="CY39" t="str">
        <f>CONCATENATE('陸上２（参加者名簿）'!BD128,'陸上２（参加者名簿）'!AX128)</f>
        <v/>
      </c>
    </row>
    <row r="40" spans="6:103">
      <c r="J40" s="2">
        <f t="shared" si="1"/>
        <v>34</v>
      </c>
      <c r="K40" s="2" t="str">
        <f>IF(ISNA(VLOOKUP(J40,'陸上２（参加者名簿）'!$C$27:$CD$178,5,)),"",VLOOKUP(J40,'陸上２（参加者名簿）'!$C$27:$CD$178,5,))</f>
        <v/>
      </c>
      <c r="L40" s="70" t="str">
        <f t="shared" si="5"/>
        <v>0  0</v>
      </c>
      <c r="M40" s="71" t="str">
        <f t="shared" si="2"/>
        <v xml:space="preserve">  </v>
      </c>
      <c r="N40" s="70">
        <f>VLOOKUP(J40,'陸上２（参加者名簿）'!$C$27:$CD$178,48,)</f>
        <v>0</v>
      </c>
      <c r="O40" s="71" t="str">
        <f>VLOOKUP(J40,'陸上２（参加者名簿）'!$C$27:$CD$178,80,)</f>
        <v/>
      </c>
      <c r="P40" s="70">
        <f>VLOOKUP(J40,'陸上２（参加者名簿）'!$C$27:$CD$178,54,)</f>
        <v>0</v>
      </c>
      <c r="Q40" s="70">
        <f>VLOOKUP(J40,'陸上２（参加者名簿）'!$C$27:$CD$178,72,)</f>
        <v>0</v>
      </c>
      <c r="R40" s="74">
        <f>VLOOKUP(J40,'陸上２（参加者名簿）'!$C$27:$CD$178,52,)</f>
        <v>0</v>
      </c>
      <c r="S40" s="70">
        <f>VLOOKUP(J40,'陸上２（参加者名簿）'!$C$27:$CD$178,58,)</f>
        <v>0</v>
      </c>
      <c r="T40" s="70">
        <f>VLOOKUP(J40,'陸上２（参加者名簿）'!$C$27:$CD$178,65,)</f>
        <v>0</v>
      </c>
      <c r="U40" s="70" t="str">
        <f>'陸上２（参加者名簿）'!$CD$18</f>
        <v/>
      </c>
      <c r="V40" s="70" t="str">
        <f>'陸上２（参加者名簿）'!$CD$20</f>
        <v/>
      </c>
      <c r="W40" s="71">
        <f t="shared" si="19"/>
        <v>0</v>
      </c>
      <c r="X40" s="70">
        <f>IF(ISNA(VLOOKUP(J40,'陸上２（参加者名簿）'!$C$27:$CD$178,11,)),"",VLOOKUP(J40,'陸上２（参加者名簿）'!$C$27:$CD$178,11,))</f>
        <v>0</v>
      </c>
      <c r="Y40" s="71" t="s">
        <v>218</v>
      </c>
      <c r="Z40" s="70">
        <f>IF(ISNA(VLOOKUP(J40,'陸上２（参加者名簿）'!$C$27:$CD$178,18,)),"",VLOOKUP(J40,'陸上２（参加者名簿）'!$C$27:$CD$178,18,))</f>
        <v>0</v>
      </c>
      <c r="AA40" s="70">
        <f t="shared" si="4"/>
        <v>1</v>
      </c>
      <c r="AB40" s="71" t="str">
        <f>IF(ISNA(VLOOKUP(J40,'陸上２（参加者名簿）'!$C$27:$CD$178,25,)),"",VLOOKUP(J40,'陸上２（参加者名簿）'!$C$27:$CD$178,25,))</f>
        <v/>
      </c>
      <c r="AC40" s="2" t="s">
        <v>218</v>
      </c>
      <c r="AD40" s="70" t="str">
        <f>IF(ISNA(VLOOKUP(J40,'陸上２（参加者名簿）'!$C$27:$CD$178,32,)),"",VLOOKUP(J40,'陸上２（参加者名簿）'!$C$27:$CD$178,32,))</f>
        <v/>
      </c>
      <c r="AE40" s="71" t="str">
        <f t="shared" si="20"/>
        <v xml:space="preserve">  </v>
      </c>
      <c r="AF40" s="2">
        <v>34</v>
      </c>
      <c r="AG40" t="str">
        <f>CONCATENATE('陸上２（参加者名簿）'!BD129,'陸上２（参加者名簿）'!AX129,'陸上２（参加者名簿）'!BV129)</f>
        <v/>
      </c>
      <c r="AY40" s="2">
        <v>34</v>
      </c>
      <c r="AZ40" t="str">
        <f>CONCATENATE('陸上２（参加者名簿）'!BD129,'陸上２（参加者名簿）'!BO129,'陸上２（参加者名簿）'!AX129)</f>
        <v/>
      </c>
      <c r="BJ40">
        <v>34</v>
      </c>
      <c r="BK40" t="str">
        <f>CONCATENATE('陸上２（参加者名簿）'!BD129,'陸上２（参加者名簿）'!AX129,'陸上２（参加者名簿）'!BH129)</f>
        <v/>
      </c>
      <c r="CO40">
        <v>34</v>
      </c>
      <c r="CP40" t="str">
        <f>CONCATENATE('陸上２（参加者名簿）'!BD129,'陸上２（参加者名簿）'!AX129,'陸上２（参加者名簿）'!BH129)</f>
        <v/>
      </c>
      <c r="CQ40" t="str">
        <f>CONCATENATE('陸上２（参加者名簿）'!BD129,'陸上２（参加者名簿）'!AX129,'陸上２（参加者名簿）'!BO129)</f>
        <v/>
      </c>
      <c r="CX40">
        <v>34</v>
      </c>
      <c r="CY40" t="str">
        <f>CONCATENATE('陸上２（参加者名簿）'!BD129,'陸上２（参加者名簿）'!AX129)</f>
        <v/>
      </c>
    </row>
    <row r="41" spans="6:103">
      <c r="J41" s="2">
        <f t="shared" si="1"/>
        <v>35</v>
      </c>
      <c r="K41" s="2" t="str">
        <f>IF(ISNA(VLOOKUP(J41,'陸上２（参加者名簿）'!$C$27:$CD$178,5,)),"",VLOOKUP(J41,'陸上２（参加者名簿）'!$C$27:$CD$178,5,))</f>
        <v/>
      </c>
      <c r="L41" s="70" t="str">
        <f t="shared" si="5"/>
        <v>0  0</v>
      </c>
      <c r="M41" s="71" t="str">
        <f t="shared" si="2"/>
        <v xml:space="preserve">  </v>
      </c>
      <c r="N41" s="70">
        <f>VLOOKUP(J41,'陸上２（参加者名簿）'!$C$27:$CD$178,48,)</f>
        <v>0</v>
      </c>
      <c r="O41" s="71" t="str">
        <f>VLOOKUP(J41,'陸上２（参加者名簿）'!$C$27:$CD$178,80,)</f>
        <v/>
      </c>
      <c r="P41" s="70">
        <f>VLOOKUP(J41,'陸上２（参加者名簿）'!$C$27:$CD$178,54,)</f>
        <v>0</v>
      </c>
      <c r="Q41" s="70">
        <f>VLOOKUP(J41,'陸上２（参加者名簿）'!$C$27:$CD$178,72,)</f>
        <v>0</v>
      </c>
      <c r="R41" s="74">
        <f>VLOOKUP(J41,'陸上２（参加者名簿）'!$C$27:$CD$178,52,)</f>
        <v>0</v>
      </c>
      <c r="S41" s="70">
        <f>VLOOKUP(J41,'陸上２（参加者名簿）'!$C$27:$CD$178,58,)</f>
        <v>0</v>
      </c>
      <c r="T41" s="70">
        <f>VLOOKUP(J41,'陸上２（参加者名簿）'!$C$27:$CD$178,65,)</f>
        <v>0</v>
      </c>
      <c r="U41" s="70" t="str">
        <f>'陸上２（参加者名簿）'!$CD$18</f>
        <v/>
      </c>
      <c r="V41" s="70" t="str">
        <f>'陸上２（参加者名簿）'!$CD$20</f>
        <v/>
      </c>
      <c r="W41" s="71">
        <f t="shared" si="19"/>
        <v>0</v>
      </c>
      <c r="X41" s="70">
        <f>IF(ISNA(VLOOKUP(J41,'陸上２（参加者名簿）'!$C$27:$CD$178,11,)),"",VLOOKUP(J41,'陸上２（参加者名簿）'!$C$27:$CD$178,11,))</f>
        <v>0</v>
      </c>
      <c r="Y41" s="71" t="s">
        <v>218</v>
      </c>
      <c r="Z41" s="70">
        <f>IF(ISNA(VLOOKUP(J41,'陸上２（参加者名簿）'!$C$27:$CD$178,18,)),"",VLOOKUP(J41,'陸上２（参加者名簿）'!$C$27:$CD$178,18,))</f>
        <v>0</v>
      </c>
      <c r="AA41" s="70">
        <f t="shared" si="4"/>
        <v>1</v>
      </c>
      <c r="AB41" s="71" t="str">
        <f>IF(ISNA(VLOOKUP(J41,'陸上２（参加者名簿）'!$C$27:$CD$178,25,)),"",VLOOKUP(J41,'陸上２（参加者名簿）'!$C$27:$CD$178,25,))</f>
        <v/>
      </c>
      <c r="AC41" s="2" t="s">
        <v>218</v>
      </c>
      <c r="AD41" s="70" t="str">
        <f>IF(ISNA(VLOOKUP(J41,'陸上２（参加者名簿）'!$C$27:$CD$178,32,)),"",VLOOKUP(J41,'陸上２（参加者名簿）'!$C$27:$CD$178,32,))</f>
        <v/>
      </c>
      <c r="AE41" s="71" t="str">
        <f t="shared" si="20"/>
        <v xml:space="preserve">  </v>
      </c>
      <c r="AF41" s="2">
        <v>35</v>
      </c>
      <c r="AG41" t="str">
        <f>CONCATENATE('陸上２（参加者名簿）'!BD130,'陸上２（参加者名簿）'!AX130,'陸上２（参加者名簿）'!BV130)</f>
        <v/>
      </c>
      <c r="AY41" s="2">
        <v>35</v>
      </c>
      <c r="AZ41" t="str">
        <f>CONCATENATE('陸上２（参加者名簿）'!BD130,'陸上２（参加者名簿）'!BO130,'陸上２（参加者名簿）'!AX130)</f>
        <v/>
      </c>
      <c r="BJ41">
        <v>35</v>
      </c>
      <c r="BK41" t="str">
        <f>CONCATENATE('陸上２（参加者名簿）'!BD130,'陸上２（参加者名簿）'!AX130,'陸上２（参加者名簿）'!BH130)</f>
        <v/>
      </c>
      <c r="CO41">
        <v>35</v>
      </c>
      <c r="CP41" t="str">
        <f>CONCATENATE('陸上２（参加者名簿）'!BD130,'陸上２（参加者名簿）'!AX130,'陸上２（参加者名簿）'!BH130)</f>
        <v/>
      </c>
      <c r="CQ41" t="str">
        <f>CONCATENATE('陸上２（参加者名簿）'!BD130,'陸上２（参加者名簿）'!AX130,'陸上２（参加者名簿）'!BO130)</f>
        <v/>
      </c>
      <c r="CX41">
        <v>35</v>
      </c>
      <c r="CY41" t="str">
        <f>CONCATENATE('陸上２（参加者名簿）'!BD130,'陸上２（参加者名簿）'!AX130)</f>
        <v/>
      </c>
    </row>
    <row r="42" spans="6:103">
      <c r="J42" s="2">
        <f t="shared" si="1"/>
        <v>36</v>
      </c>
      <c r="K42" s="2" t="str">
        <f>IF(ISNA(VLOOKUP(J42,'陸上２（参加者名簿）'!$C$27:$CD$178,5,)),"",VLOOKUP(J42,'陸上２（参加者名簿）'!$C$27:$CD$178,5,))</f>
        <v/>
      </c>
      <c r="L42" s="70" t="str">
        <f t="shared" si="5"/>
        <v>0  0</v>
      </c>
      <c r="M42" s="71" t="str">
        <f t="shared" si="2"/>
        <v xml:space="preserve">  </v>
      </c>
      <c r="N42" s="70">
        <f>VLOOKUP(J42,'陸上２（参加者名簿）'!$C$27:$CD$178,48,)</f>
        <v>0</v>
      </c>
      <c r="O42" s="71" t="str">
        <f>VLOOKUP(J42,'陸上２（参加者名簿）'!$C$27:$CD$178,80,)</f>
        <v/>
      </c>
      <c r="P42" s="70">
        <f>VLOOKUP(J42,'陸上２（参加者名簿）'!$C$27:$CD$178,54,)</f>
        <v>0</v>
      </c>
      <c r="Q42" s="70">
        <f>VLOOKUP(J42,'陸上２（参加者名簿）'!$C$27:$CD$178,72,)</f>
        <v>0</v>
      </c>
      <c r="R42" s="74">
        <f>VLOOKUP(J42,'陸上２（参加者名簿）'!$C$27:$CD$178,52,)</f>
        <v>0</v>
      </c>
      <c r="S42" s="70">
        <f>VLOOKUP(J42,'陸上２（参加者名簿）'!$C$27:$CD$178,58,)</f>
        <v>0</v>
      </c>
      <c r="T42" s="70">
        <f>VLOOKUP(J42,'陸上２（参加者名簿）'!$C$27:$CD$178,65,)</f>
        <v>0</v>
      </c>
      <c r="U42" s="70" t="str">
        <f>'陸上２（参加者名簿）'!$CD$18</f>
        <v/>
      </c>
      <c r="V42" s="70" t="str">
        <f>'陸上２（参加者名簿）'!$CD$20</f>
        <v/>
      </c>
      <c r="W42" s="71">
        <f t="shared" si="19"/>
        <v>0</v>
      </c>
      <c r="X42" s="70">
        <f>IF(ISNA(VLOOKUP(J42,'陸上２（参加者名簿）'!$C$27:$CD$178,11,)),"",VLOOKUP(J42,'陸上２（参加者名簿）'!$C$27:$CD$178,11,))</f>
        <v>0</v>
      </c>
      <c r="Y42" s="71" t="s">
        <v>218</v>
      </c>
      <c r="Z42" s="70">
        <f>IF(ISNA(VLOOKUP(J42,'陸上２（参加者名簿）'!$C$27:$CD$178,18,)),"",VLOOKUP(J42,'陸上２（参加者名簿）'!$C$27:$CD$178,18,))</f>
        <v>0</v>
      </c>
      <c r="AA42" s="70">
        <f t="shared" si="4"/>
        <v>1</v>
      </c>
      <c r="AB42" s="71" t="str">
        <f>IF(ISNA(VLOOKUP(J42,'陸上２（参加者名簿）'!$C$27:$CD$178,25,)),"",VLOOKUP(J42,'陸上２（参加者名簿）'!$C$27:$CD$178,25,))</f>
        <v/>
      </c>
      <c r="AC42" s="2" t="s">
        <v>218</v>
      </c>
      <c r="AD42" s="70" t="str">
        <f>IF(ISNA(VLOOKUP(J42,'陸上２（参加者名簿）'!$C$27:$CD$178,32,)),"",VLOOKUP(J42,'陸上２（参加者名簿）'!$C$27:$CD$178,32,))</f>
        <v/>
      </c>
      <c r="AE42" s="71" t="str">
        <f t="shared" si="20"/>
        <v xml:space="preserve">  </v>
      </c>
      <c r="AF42" s="2">
        <v>36</v>
      </c>
      <c r="AG42" t="str">
        <f>CONCATENATE('陸上２（参加者名簿）'!BD131,'陸上２（参加者名簿）'!AX131,'陸上２（参加者名簿）'!BV131)</f>
        <v/>
      </c>
      <c r="AY42" s="2">
        <v>36</v>
      </c>
      <c r="AZ42" t="str">
        <f>CONCATENATE('陸上２（参加者名簿）'!BD131,'陸上２（参加者名簿）'!BO131,'陸上２（参加者名簿）'!AX131)</f>
        <v/>
      </c>
      <c r="BJ42">
        <v>36</v>
      </c>
      <c r="BK42" t="str">
        <f>CONCATENATE('陸上２（参加者名簿）'!BD131,'陸上２（参加者名簿）'!AX131,'陸上２（参加者名簿）'!BH131)</f>
        <v/>
      </c>
      <c r="CO42">
        <v>36</v>
      </c>
      <c r="CP42" t="str">
        <f>CONCATENATE('陸上２（参加者名簿）'!BD131,'陸上２（参加者名簿）'!AX131,'陸上２（参加者名簿）'!BH131)</f>
        <v/>
      </c>
      <c r="CQ42" t="str">
        <f>CONCATENATE('陸上２（参加者名簿）'!BD131,'陸上２（参加者名簿）'!AX131,'陸上２（参加者名簿）'!BO131)</f>
        <v/>
      </c>
      <c r="CX42">
        <v>36</v>
      </c>
      <c r="CY42" t="str">
        <f>CONCATENATE('陸上２（参加者名簿）'!BD131,'陸上２（参加者名簿）'!AX131)</f>
        <v/>
      </c>
    </row>
    <row r="43" spans="6:103">
      <c r="J43" s="2">
        <f t="shared" si="1"/>
        <v>37</v>
      </c>
      <c r="K43" s="2" t="str">
        <f>IF(ISNA(VLOOKUP(J43,'陸上２（参加者名簿）'!$C$27:$CD$178,5,)),"",VLOOKUP(J43,'陸上２（参加者名簿）'!$C$27:$CD$178,5,))</f>
        <v/>
      </c>
      <c r="L43" s="70" t="str">
        <f t="shared" si="5"/>
        <v>0  0</v>
      </c>
      <c r="M43" s="71" t="str">
        <f t="shared" si="2"/>
        <v xml:space="preserve">  </v>
      </c>
      <c r="N43" s="70">
        <f>VLOOKUP(J43,'陸上２（参加者名簿）'!$C$27:$CD$178,48,)</f>
        <v>0</v>
      </c>
      <c r="O43" s="71" t="str">
        <f>VLOOKUP(J43,'陸上２（参加者名簿）'!$C$27:$CD$178,80,)</f>
        <v/>
      </c>
      <c r="P43" s="70">
        <f>VLOOKUP(J43,'陸上２（参加者名簿）'!$C$27:$CD$178,54,)</f>
        <v>0</v>
      </c>
      <c r="Q43" s="70">
        <f>VLOOKUP(J43,'陸上２（参加者名簿）'!$C$27:$CD$178,72,)</f>
        <v>0</v>
      </c>
      <c r="R43" s="74">
        <f>VLOOKUP(J43,'陸上２（参加者名簿）'!$C$27:$CD$178,52,)</f>
        <v>0</v>
      </c>
      <c r="S43" s="70">
        <f>VLOOKUP(J43,'陸上２（参加者名簿）'!$C$27:$CD$178,58,)</f>
        <v>0</v>
      </c>
      <c r="T43" s="70">
        <f>VLOOKUP(J43,'陸上２（参加者名簿）'!$C$27:$CD$178,65,)</f>
        <v>0</v>
      </c>
      <c r="U43" s="70" t="str">
        <f>'陸上２（参加者名簿）'!$CD$18</f>
        <v/>
      </c>
      <c r="V43" s="70" t="str">
        <f>'陸上２（参加者名簿）'!$CD$20</f>
        <v/>
      </c>
      <c r="W43" s="71">
        <f t="shared" si="19"/>
        <v>0</v>
      </c>
      <c r="X43" s="70">
        <f>IF(ISNA(VLOOKUP(J43,'陸上２（参加者名簿）'!$C$27:$CD$178,11,)),"",VLOOKUP(J43,'陸上２（参加者名簿）'!$C$27:$CD$178,11,))</f>
        <v>0</v>
      </c>
      <c r="Y43" s="71" t="s">
        <v>218</v>
      </c>
      <c r="Z43" s="70">
        <f>IF(ISNA(VLOOKUP(J43,'陸上２（参加者名簿）'!$C$27:$CD$178,18,)),"",VLOOKUP(J43,'陸上２（参加者名簿）'!$C$27:$CD$178,18,))</f>
        <v>0</v>
      </c>
      <c r="AA43" s="70">
        <f t="shared" si="4"/>
        <v>1</v>
      </c>
      <c r="AB43" s="71" t="str">
        <f>IF(ISNA(VLOOKUP(J43,'陸上２（参加者名簿）'!$C$27:$CD$178,25,)),"",VLOOKUP(J43,'陸上２（参加者名簿）'!$C$27:$CD$178,25,))</f>
        <v/>
      </c>
      <c r="AC43" s="2" t="s">
        <v>218</v>
      </c>
      <c r="AD43" s="70" t="str">
        <f>IF(ISNA(VLOOKUP(J43,'陸上２（参加者名簿）'!$C$27:$CD$178,32,)),"",VLOOKUP(J43,'陸上２（参加者名簿）'!$C$27:$CD$178,32,))</f>
        <v/>
      </c>
      <c r="AE43" s="71" t="str">
        <f t="shared" si="20"/>
        <v xml:space="preserve">  </v>
      </c>
      <c r="AF43" s="2">
        <v>37</v>
      </c>
      <c r="AG43" t="str">
        <f>CONCATENATE('陸上２（参加者名簿）'!BD167,'陸上２（参加者名簿）'!AX167,'陸上２（参加者名簿）'!BV167)</f>
        <v/>
      </c>
      <c r="AY43" s="2">
        <v>37</v>
      </c>
      <c r="AZ43" t="str">
        <f>CONCATENATE('陸上２（参加者名簿）'!BD167,'陸上２（参加者名簿）'!BO167,'陸上２（参加者名簿）'!AX167)</f>
        <v/>
      </c>
      <c r="BJ43">
        <v>37</v>
      </c>
      <c r="BK43" t="str">
        <f>CONCATENATE('陸上２（参加者名簿）'!BD167,'陸上２（参加者名簿）'!AX167,'陸上２（参加者名簿）'!BH167)</f>
        <v/>
      </c>
      <c r="CO43">
        <v>37</v>
      </c>
      <c r="CP43" t="str">
        <f>CONCATENATE('陸上２（参加者名簿）'!BD167,'陸上２（参加者名簿）'!AX167,'陸上２（参加者名簿）'!BH167)</f>
        <v/>
      </c>
      <c r="CQ43" t="str">
        <f>CONCATENATE('陸上２（参加者名簿）'!BD167,'陸上２（参加者名簿）'!AX167,'陸上２（参加者名簿）'!BO167)</f>
        <v/>
      </c>
      <c r="CX43">
        <v>37</v>
      </c>
      <c r="CY43" t="str">
        <f>CONCATENATE('陸上２（参加者名簿）'!BD167,'陸上２（参加者名簿）'!AX167)</f>
        <v/>
      </c>
    </row>
    <row r="44" spans="6:103">
      <c r="J44" s="2">
        <f t="shared" si="1"/>
        <v>38</v>
      </c>
      <c r="K44" s="2" t="str">
        <f>IF(ISNA(VLOOKUP(J44,'陸上２（参加者名簿）'!$C$27:$CD$178,5,)),"",VLOOKUP(J44,'陸上２（参加者名簿）'!$C$27:$CD$178,5,))</f>
        <v/>
      </c>
      <c r="L44" s="70" t="str">
        <f t="shared" si="5"/>
        <v>0  0</v>
      </c>
      <c r="M44" s="71" t="str">
        <f t="shared" si="2"/>
        <v xml:space="preserve">  </v>
      </c>
      <c r="N44" s="70">
        <f>VLOOKUP(J44,'陸上２（参加者名簿）'!$C$27:$CD$178,48,)</f>
        <v>0</v>
      </c>
      <c r="O44" s="71" t="str">
        <f>VLOOKUP(J44,'陸上２（参加者名簿）'!$C$27:$CD$178,80,)</f>
        <v/>
      </c>
      <c r="P44" s="70">
        <f>VLOOKUP(J44,'陸上２（参加者名簿）'!$C$27:$CD$178,54,)</f>
        <v>0</v>
      </c>
      <c r="Q44" s="70">
        <f>VLOOKUP(J44,'陸上２（参加者名簿）'!$C$27:$CD$178,72,)</f>
        <v>0</v>
      </c>
      <c r="R44" s="74">
        <f>VLOOKUP(J44,'陸上２（参加者名簿）'!$C$27:$CD$178,52,)</f>
        <v>0</v>
      </c>
      <c r="S44" s="70">
        <f>VLOOKUP(J44,'陸上２（参加者名簿）'!$C$27:$CD$178,58,)</f>
        <v>0</v>
      </c>
      <c r="T44" s="70">
        <f>VLOOKUP(J44,'陸上２（参加者名簿）'!$C$27:$CD$178,65,)</f>
        <v>0</v>
      </c>
      <c r="U44" s="70" t="str">
        <f>'陸上２（参加者名簿）'!$CD$18</f>
        <v/>
      </c>
      <c r="V44" s="70" t="str">
        <f>'陸上２（参加者名簿）'!$CD$20</f>
        <v/>
      </c>
      <c r="W44" s="71">
        <f t="shared" si="19"/>
        <v>0</v>
      </c>
      <c r="X44" s="70">
        <f>IF(ISNA(VLOOKUP(J44,'陸上２（参加者名簿）'!$C$27:$CD$178,11,)),"",VLOOKUP(J44,'陸上２（参加者名簿）'!$C$27:$CD$178,11,))</f>
        <v>0</v>
      </c>
      <c r="Y44" s="71" t="s">
        <v>218</v>
      </c>
      <c r="Z44" s="70">
        <f>IF(ISNA(VLOOKUP(J44,'陸上２（参加者名簿）'!$C$27:$CD$178,18,)),"",VLOOKUP(J44,'陸上２（参加者名簿）'!$C$27:$CD$178,18,))</f>
        <v>0</v>
      </c>
      <c r="AA44" s="70">
        <f t="shared" si="4"/>
        <v>1</v>
      </c>
      <c r="AB44" s="71" t="str">
        <f>IF(ISNA(VLOOKUP(J44,'陸上２（参加者名簿）'!$C$27:$CD$178,25,)),"",VLOOKUP(J44,'陸上２（参加者名簿）'!$C$27:$CD$178,25,))</f>
        <v/>
      </c>
      <c r="AC44" s="2" t="s">
        <v>218</v>
      </c>
      <c r="AD44" s="70" t="str">
        <f>IF(ISNA(VLOOKUP(J44,'陸上２（参加者名簿）'!$C$27:$CD$178,32,)),"",VLOOKUP(J44,'陸上２（参加者名簿）'!$C$27:$CD$178,32,))</f>
        <v/>
      </c>
      <c r="AE44" s="71" t="str">
        <f t="shared" si="20"/>
        <v xml:space="preserve">  </v>
      </c>
      <c r="AF44" s="2">
        <v>38</v>
      </c>
      <c r="AG44" t="str">
        <f>CONCATENATE('陸上２（参加者名簿）'!BD168,'陸上２（参加者名簿）'!AX168,'陸上２（参加者名簿）'!BV168)</f>
        <v/>
      </c>
      <c r="AY44" s="2">
        <v>38</v>
      </c>
      <c r="AZ44" t="str">
        <f>CONCATENATE('陸上２（参加者名簿）'!BD168,'陸上２（参加者名簿）'!BO168,'陸上２（参加者名簿）'!AX168)</f>
        <v/>
      </c>
      <c r="BJ44">
        <v>38</v>
      </c>
      <c r="BK44" t="str">
        <f>CONCATENATE('陸上２（参加者名簿）'!BD168,'陸上２（参加者名簿）'!AX168,'陸上２（参加者名簿）'!BH168)</f>
        <v/>
      </c>
      <c r="CO44">
        <v>38</v>
      </c>
      <c r="CP44" t="str">
        <f>CONCATENATE('陸上２（参加者名簿）'!BD168,'陸上２（参加者名簿）'!AX168,'陸上２（参加者名簿）'!BH168)</f>
        <v/>
      </c>
      <c r="CQ44" t="str">
        <f>CONCATENATE('陸上２（参加者名簿）'!BD168,'陸上２（参加者名簿）'!AX168,'陸上２（参加者名簿）'!BO168)</f>
        <v/>
      </c>
      <c r="CX44">
        <v>38</v>
      </c>
      <c r="CY44" t="str">
        <f>CONCATENATE('陸上２（参加者名簿）'!BD168,'陸上２（参加者名簿）'!AX168)</f>
        <v/>
      </c>
    </row>
    <row r="45" spans="6:103">
      <c r="J45" s="2">
        <f t="shared" si="1"/>
        <v>39</v>
      </c>
      <c r="K45" s="2" t="str">
        <f>IF(ISNA(VLOOKUP(J45,'陸上２（参加者名簿）'!$C$27:$CD$178,5,)),"",VLOOKUP(J45,'陸上２（参加者名簿）'!$C$27:$CD$178,5,))</f>
        <v/>
      </c>
      <c r="L45" s="70" t="str">
        <f t="shared" si="5"/>
        <v>0  0</v>
      </c>
      <c r="M45" s="71" t="str">
        <f t="shared" si="2"/>
        <v xml:space="preserve">  </v>
      </c>
      <c r="N45" s="70">
        <f>VLOOKUP(J45,'陸上２（参加者名簿）'!$C$27:$CD$178,48,)</f>
        <v>0</v>
      </c>
      <c r="O45" s="71" t="str">
        <f>VLOOKUP(J45,'陸上２（参加者名簿）'!$C$27:$CD$178,80,)</f>
        <v/>
      </c>
      <c r="P45" s="70">
        <f>VLOOKUP(J45,'陸上２（参加者名簿）'!$C$27:$CD$178,54,)</f>
        <v>0</v>
      </c>
      <c r="Q45" s="70">
        <f>VLOOKUP(J45,'陸上２（参加者名簿）'!$C$27:$CD$178,72,)</f>
        <v>0</v>
      </c>
      <c r="R45" s="74">
        <f>VLOOKUP(J45,'陸上２（参加者名簿）'!$C$27:$CD$178,52,)</f>
        <v>0</v>
      </c>
      <c r="S45" s="70">
        <f>VLOOKUP(J45,'陸上２（参加者名簿）'!$C$27:$CD$178,58,)</f>
        <v>0</v>
      </c>
      <c r="T45" s="70">
        <f>VLOOKUP(J45,'陸上２（参加者名簿）'!$C$27:$CD$178,65,)</f>
        <v>0</v>
      </c>
      <c r="U45" s="70" t="str">
        <f>'陸上２（参加者名簿）'!$CD$18</f>
        <v/>
      </c>
      <c r="V45" s="70" t="str">
        <f>'陸上２（参加者名簿）'!$CD$20</f>
        <v/>
      </c>
      <c r="W45" s="71">
        <f t="shared" si="19"/>
        <v>0</v>
      </c>
      <c r="X45" s="70">
        <f>IF(ISNA(VLOOKUP(J45,'陸上２（参加者名簿）'!$C$27:$CD$178,11,)),"",VLOOKUP(J45,'陸上２（参加者名簿）'!$C$27:$CD$178,11,))</f>
        <v>0</v>
      </c>
      <c r="Y45" s="71" t="s">
        <v>218</v>
      </c>
      <c r="Z45" s="70">
        <f>IF(ISNA(VLOOKUP(J45,'陸上２（参加者名簿）'!$C$27:$CD$178,18,)),"",VLOOKUP(J45,'陸上２（参加者名簿）'!$C$27:$CD$178,18,))</f>
        <v>0</v>
      </c>
      <c r="AA45" s="70">
        <f t="shared" si="4"/>
        <v>1</v>
      </c>
      <c r="AB45" s="71" t="str">
        <f>IF(ISNA(VLOOKUP(J45,'陸上２（参加者名簿）'!$C$27:$CD$178,25,)),"",VLOOKUP(J45,'陸上２（参加者名簿）'!$C$27:$CD$178,25,))</f>
        <v/>
      </c>
      <c r="AC45" s="2" t="s">
        <v>218</v>
      </c>
      <c r="AD45" s="70" t="str">
        <f>IF(ISNA(VLOOKUP(J45,'陸上２（参加者名簿）'!$C$27:$CD$178,32,)),"",VLOOKUP(J45,'陸上２（参加者名簿）'!$C$27:$CD$178,32,))</f>
        <v/>
      </c>
      <c r="AE45" s="71" t="str">
        <f t="shared" si="20"/>
        <v xml:space="preserve">  </v>
      </c>
      <c r="AF45" s="2">
        <v>39</v>
      </c>
      <c r="AG45" t="str">
        <f>CONCATENATE('陸上２（参加者名簿）'!BD169,'陸上２（参加者名簿）'!AX169,'陸上２（参加者名簿）'!BV169)</f>
        <v/>
      </c>
      <c r="AY45" s="2">
        <v>39</v>
      </c>
      <c r="AZ45" t="str">
        <f>CONCATENATE('陸上２（参加者名簿）'!BD169,'陸上２（参加者名簿）'!BO169,'陸上２（参加者名簿）'!AX169)</f>
        <v/>
      </c>
      <c r="BJ45">
        <v>39</v>
      </c>
      <c r="BK45" t="str">
        <f>CONCATENATE('陸上２（参加者名簿）'!BD169,'陸上２（参加者名簿）'!AX169,'陸上２（参加者名簿）'!BH169)</f>
        <v/>
      </c>
      <c r="CO45">
        <v>39</v>
      </c>
      <c r="CP45" t="str">
        <f>CONCATENATE('陸上２（参加者名簿）'!BD169,'陸上２（参加者名簿）'!AX169,'陸上２（参加者名簿）'!BH169)</f>
        <v/>
      </c>
      <c r="CQ45" t="str">
        <f>CONCATENATE('陸上２（参加者名簿）'!BD169,'陸上２（参加者名簿）'!AX169,'陸上２（参加者名簿）'!BO169)</f>
        <v/>
      </c>
      <c r="CX45">
        <v>39</v>
      </c>
      <c r="CY45" t="str">
        <f>CONCATENATE('陸上２（参加者名簿）'!BD169,'陸上２（参加者名簿）'!AX169)</f>
        <v/>
      </c>
    </row>
    <row r="46" spans="6:103">
      <c r="J46" s="2">
        <f t="shared" si="1"/>
        <v>40</v>
      </c>
      <c r="K46" s="2" t="str">
        <f>IF(ISNA(VLOOKUP(J46,'陸上２（参加者名簿）'!$C$27:$CD$178,5,)),"",VLOOKUP(J46,'陸上２（参加者名簿）'!$C$27:$CD$178,5,))</f>
        <v/>
      </c>
      <c r="L46" s="70" t="str">
        <f t="shared" si="5"/>
        <v>0  0</v>
      </c>
      <c r="M46" s="71" t="str">
        <f t="shared" si="2"/>
        <v xml:space="preserve">  </v>
      </c>
      <c r="N46" s="70">
        <f>VLOOKUP(J46,'陸上２（参加者名簿）'!$C$27:$CD$178,48,)</f>
        <v>0</v>
      </c>
      <c r="O46" s="71" t="str">
        <f>VLOOKUP(J46,'陸上２（参加者名簿）'!$C$27:$CD$178,80,)</f>
        <v/>
      </c>
      <c r="P46" s="70">
        <f>VLOOKUP(J46,'陸上２（参加者名簿）'!$C$27:$CD$178,54,)</f>
        <v>0</v>
      </c>
      <c r="Q46" s="70">
        <f>VLOOKUP(J46,'陸上２（参加者名簿）'!$C$27:$CD$178,72,)</f>
        <v>0</v>
      </c>
      <c r="R46" s="74">
        <f>VLOOKUP(J46,'陸上２（参加者名簿）'!$C$27:$CD$178,52,)</f>
        <v>0</v>
      </c>
      <c r="S46" s="70">
        <f>VLOOKUP(J46,'陸上２（参加者名簿）'!$C$27:$CD$178,58,)</f>
        <v>0</v>
      </c>
      <c r="T46" s="70">
        <f>VLOOKUP(J46,'陸上２（参加者名簿）'!$C$27:$CD$178,65,)</f>
        <v>0</v>
      </c>
      <c r="U46" s="70" t="str">
        <f>'陸上２（参加者名簿）'!$CD$18</f>
        <v/>
      </c>
      <c r="V46" s="70" t="str">
        <f>'陸上２（参加者名簿）'!$CD$20</f>
        <v/>
      </c>
      <c r="W46" s="71">
        <f t="shared" si="19"/>
        <v>0</v>
      </c>
      <c r="X46" s="70">
        <f>IF(ISNA(VLOOKUP(J46,'陸上２（参加者名簿）'!$C$27:$CD$178,11,)),"",VLOOKUP(J46,'陸上２（参加者名簿）'!$C$27:$CD$178,11,))</f>
        <v>0</v>
      </c>
      <c r="Y46" s="71" t="s">
        <v>218</v>
      </c>
      <c r="Z46" s="70">
        <f>IF(ISNA(VLOOKUP(J46,'陸上２（参加者名簿）'!$C$27:$CD$178,18,)),"",VLOOKUP(J46,'陸上２（参加者名簿）'!$C$27:$CD$178,18,))</f>
        <v>0</v>
      </c>
      <c r="AA46" s="70">
        <f t="shared" si="4"/>
        <v>1</v>
      </c>
      <c r="AB46" s="71" t="str">
        <f>IF(ISNA(VLOOKUP(J46,'陸上２（参加者名簿）'!$C$27:$CD$178,25,)),"",VLOOKUP(J46,'陸上２（参加者名簿）'!$C$27:$CD$178,25,))</f>
        <v/>
      </c>
      <c r="AC46" s="2" t="s">
        <v>218</v>
      </c>
      <c r="AD46" s="70" t="str">
        <f>IF(ISNA(VLOOKUP(J46,'陸上２（参加者名簿）'!$C$27:$CD$178,32,)),"",VLOOKUP(J46,'陸上２（参加者名簿）'!$C$27:$CD$178,32,))</f>
        <v/>
      </c>
      <c r="AE46" s="71" t="str">
        <f t="shared" si="20"/>
        <v xml:space="preserve">  </v>
      </c>
      <c r="AF46" s="2">
        <v>40</v>
      </c>
      <c r="AG46" t="str">
        <f>CONCATENATE('陸上２（参加者名簿）'!BD170,'陸上２（参加者名簿）'!AX170,'陸上２（参加者名簿）'!BV170)</f>
        <v/>
      </c>
      <c r="AY46" s="2">
        <v>40</v>
      </c>
      <c r="AZ46" t="str">
        <f>CONCATENATE('陸上２（参加者名簿）'!BD170,'陸上２（参加者名簿）'!BO170,'陸上２（参加者名簿）'!AX170)</f>
        <v/>
      </c>
      <c r="BJ46">
        <v>40</v>
      </c>
      <c r="BK46" t="str">
        <f>CONCATENATE('陸上２（参加者名簿）'!BD170,'陸上２（参加者名簿）'!AX170,'陸上２（参加者名簿）'!BH170)</f>
        <v/>
      </c>
      <c r="CO46">
        <v>40</v>
      </c>
      <c r="CP46" t="str">
        <f>CONCATENATE('陸上２（参加者名簿）'!BD170,'陸上２（参加者名簿）'!AX170,'陸上２（参加者名簿）'!BH170)</f>
        <v/>
      </c>
      <c r="CQ46" t="str">
        <f>CONCATENATE('陸上２（参加者名簿）'!BD170,'陸上２（参加者名簿）'!AX170,'陸上２（参加者名簿）'!BO170)</f>
        <v/>
      </c>
      <c r="CX46">
        <v>40</v>
      </c>
      <c r="CY46" t="str">
        <f>CONCATENATE('陸上２（参加者名簿）'!BD170,'陸上２（参加者名簿）'!AX170)</f>
        <v/>
      </c>
    </row>
    <row r="47" spans="6:103">
      <c r="J47" s="2">
        <f t="shared" si="1"/>
        <v>41</v>
      </c>
      <c r="K47" s="2" t="str">
        <f>IF(ISNA(VLOOKUP(J47,'陸上２（参加者名簿）'!$C$27:$CD$178,5,)),"",VLOOKUP(J47,'陸上２（参加者名簿）'!$C$27:$CD$178,5,))</f>
        <v/>
      </c>
      <c r="L47" s="70" t="str">
        <f t="shared" si="5"/>
        <v>0  0</v>
      </c>
      <c r="M47" s="71" t="str">
        <f t="shared" si="2"/>
        <v xml:space="preserve">  </v>
      </c>
      <c r="N47" s="70">
        <f>VLOOKUP(J47,'陸上２（参加者名簿）'!$C$27:$CD$178,48,)</f>
        <v>0</v>
      </c>
      <c r="O47" s="71" t="str">
        <f>VLOOKUP(J47,'陸上２（参加者名簿）'!$C$27:$CD$178,80,)</f>
        <v/>
      </c>
      <c r="P47" s="70">
        <f>VLOOKUP(J47,'陸上２（参加者名簿）'!$C$27:$CD$178,54,)</f>
        <v>0</v>
      </c>
      <c r="Q47" s="70">
        <f>VLOOKUP(J47,'陸上２（参加者名簿）'!$C$27:$CD$178,72,)</f>
        <v>0</v>
      </c>
      <c r="R47" s="74">
        <f>VLOOKUP(J47,'陸上２（参加者名簿）'!$C$27:$CD$178,52,)</f>
        <v>0</v>
      </c>
      <c r="S47" s="70">
        <f>VLOOKUP(J47,'陸上２（参加者名簿）'!$C$27:$CD$178,58,)</f>
        <v>0</v>
      </c>
      <c r="T47" s="70">
        <f>VLOOKUP(J47,'陸上２（参加者名簿）'!$C$27:$CD$178,65,)</f>
        <v>0</v>
      </c>
      <c r="U47" s="70" t="str">
        <f>'陸上２（参加者名簿）'!$CD$18</f>
        <v/>
      </c>
      <c r="V47" s="70" t="str">
        <f>'陸上２（参加者名簿）'!$CD$20</f>
        <v/>
      </c>
      <c r="W47" s="71">
        <f t="shared" si="19"/>
        <v>0</v>
      </c>
      <c r="X47" s="70">
        <f>IF(ISNA(VLOOKUP(J47,'陸上２（参加者名簿）'!$C$27:$CD$178,11,)),"",VLOOKUP(J47,'陸上２（参加者名簿）'!$C$27:$CD$178,11,))</f>
        <v>0</v>
      </c>
      <c r="Y47" s="71" t="s">
        <v>218</v>
      </c>
      <c r="Z47" s="70">
        <f>IF(ISNA(VLOOKUP(J47,'陸上２（参加者名簿）'!$C$27:$CD$178,18,)),"",VLOOKUP(J47,'陸上２（参加者名簿）'!$C$27:$CD$178,18,))</f>
        <v>0</v>
      </c>
      <c r="AA47" s="70">
        <f t="shared" si="4"/>
        <v>1</v>
      </c>
      <c r="AB47" s="71" t="str">
        <f>IF(ISNA(VLOOKUP(J47,'陸上２（参加者名簿）'!$C$27:$CD$178,25,)),"",VLOOKUP(J47,'陸上２（参加者名簿）'!$C$27:$CD$178,25,))</f>
        <v/>
      </c>
      <c r="AC47" s="2" t="s">
        <v>218</v>
      </c>
      <c r="AD47" s="70" t="str">
        <f>IF(ISNA(VLOOKUP(J47,'陸上２（参加者名簿）'!$C$27:$CD$178,32,)),"",VLOOKUP(J47,'陸上２（参加者名簿）'!$C$27:$CD$178,32,))</f>
        <v/>
      </c>
      <c r="AE47" s="71" t="str">
        <f t="shared" si="20"/>
        <v xml:space="preserve">  </v>
      </c>
      <c r="AF47" s="2">
        <v>41</v>
      </c>
      <c r="AG47" t="str">
        <f>CONCATENATE('陸上２（参加者名簿）'!BD171,'陸上２（参加者名簿）'!AX171,'陸上２（参加者名簿）'!BV171)</f>
        <v/>
      </c>
      <c r="AY47" s="2">
        <v>41</v>
      </c>
      <c r="AZ47" t="str">
        <f>CONCATENATE('陸上２（参加者名簿）'!BD171,'陸上２（参加者名簿）'!BO171,'陸上２（参加者名簿）'!AX171)</f>
        <v/>
      </c>
      <c r="BJ47">
        <v>41</v>
      </c>
      <c r="BK47" t="str">
        <f>CONCATENATE('陸上２（参加者名簿）'!BD171,'陸上２（参加者名簿）'!AX171,'陸上２（参加者名簿）'!BH171)</f>
        <v/>
      </c>
      <c r="CO47">
        <v>41</v>
      </c>
      <c r="CP47" t="str">
        <f>CONCATENATE('陸上２（参加者名簿）'!BD171,'陸上２（参加者名簿）'!AX171,'陸上２（参加者名簿）'!BH171)</f>
        <v/>
      </c>
      <c r="CQ47" t="str">
        <f>CONCATENATE('陸上２（参加者名簿）'!BD171,'陸上２（参加者名簿）'!AX171,'陸上２（参加者名簿）'!BO171)</f>
        <v/>
      </c>
      <c r="CX47">
        <v>41</v>
      </c>
      <c r="CY47" t="str">
        <f>CONCATENATE('陸上２（参加者名簿）'!BD171,'陸上２（参加者名簿）'!AX171)</f>
        <v/>
      </c>
    </row>
    <row r="48" spans="6:103">
      <c r="J48" s="2">
        <f t="shared" si="1"/>
        <v>42</v>
      </c>
      <c r="K48" s="2" t="str">
        <f>IF(ISNA(VLOOKUP(J48,'陸上２（参加者名簿）'!$C$27:$CD$178,5,)),"",VLOOKUP(J48,'陸上２（参加者名簿）'!$C$27:$CD$178,5,))</f>
        <v/>
      </c>
      <c r="L48" s="70" t="str">
        <f t="shared" si="5"/>
        <v>0  0</v>
      </c>
      <c r="M48" s="71" t="str">
        <f t="shared" si="2"/>
        <v xml:space="preserve">  </v>
      </c>
      <c r="N48" s="70">
        <f>VLOOKUP(J48,'陸上２（参加者名簿）'!$C$27:$CD$178,48,)</f>
        <v>0</v>
      </c>
      <c r="O48" s="71" t="str">
        <f>VLOOKUP(J48,'陸上２（参加者名簿）'!$C$27:$CD$178,80,)</f>
        <v/>
      </c>
      <c r="P48" s="70">
        <f>VLOOKUP(J48,'陸上２（参加者名簿）'!$C$27:$CD$178,54,)</f>
        <v>0</v>
      </c>
      <c r="Q48" s="70">
        <f>VLOOKUP(J48,'陸上２（参加者名簿）'!$C$27:$CD$178,72,)</f>
        <v>0</v>
      </c>
      <c r="R48" s="74">
        <f>VLOOKUP(J48,'陸上２（参加者名簿）'!$C$27:$CD$178,52,)</f>
        <v>0</v>
      </c>
      <c r="S48" s="70">
        <f>VLOOKUP(J48,'陸上２（参加者名簿）'!$C$27:$CD$178,58,)</f>
        <v>0</v>
      </c>
      <c r="T48" s="70">
        <f>VLOOKUP(J48,'陸上２（参加者名簿）'!$C$27:$CD$178,65,)</f>
        <v>0</v>
      </c>
      <c r="U48" s="70" t="str">
        <f>'陸上２（参加者名簿）'!$CD$18</f>
        <v/>
      </c>
      <c r="V48" s="70" t="str">
        <f>'陸上２（参加者名簿）'!$CD$20</f>
        <v/>
      </c>
      <c r="W48" s="71">
        <f t="shared" si="19"/>
        <v>0</v>
      </c>
      <c r="X48" s="70">
        <f>IF(ISNA(VLOOKUP(J48,'陸上２（参加者名簿）'!$C$27:$CD$178,11,)),"",VLOOKUP(J48,'陸上２（参加者名簿）'!$C$27:$CD$178,11,))</f>
        <v>0</v>
      </c>
      <c r="Y48" s="71" t="s">
        <v>218</v>
      </c>
      <c r="Z48" s="70">
        <f>IF(ISNA(VLOOKUP(J48,'陸上２（参加者名簿）'!$C$27:$CD$178,18,)),"",VLOOKUP(J48,'陸上２（参加者名簿）'!$C$27:$CD$178,18,))</f>
        <v>0</v>
      </c>
      <c r="AA48" s="70">
        <f t="shared" si="4"/>
        <v>1</v>
      </c>
      <c r="AB48" s="71" t="str">
        <f>IF(ISNA(VLOOKUP(J48,'陸上２（参加者名簿）'!$C$27:$CD$178,25,)),"",VLOOKUP(J48,'陸上２（参加者名簿）'!$C$27:$CD$178,25,))</f>
        <v/>
      </c>
      <c r="AC48" s="2" t="s">
        <v>218</v>
      </c>
      <c r="AD48" s="70" t="str">
        <f>IF(ISNA(VLOOKUP(J48,'陸上２（参加者名簿）'!$C$27:$CD$178,32,)),"",VLOOKUP(J48,'陸上２（参加者名簿）'!$C$27:$CD$178,32,))</f>
        <v/>
      </c>
      <c r="AE48" s="71" t="str">
        <f t="shared" si="20"/>
        <v xml:space="preserve">  </v>
      </c>
      <c r="AF48" s="2">
        <v>42</v>
      </c>
      <c r="AG48" t="str">
        <f>CONCATENATE('陸上２（参加者名簿）'!BD172,'陸上２（参加者名簿）'!AX172,'陸上２（参加者名簿）'!BV172)</f>
        <v/>
      </c>
      <c r="AY48" s="2">
        <v>42</v>
      </c>
      <c r="AZ48" t="str">
        <f>CONCATENATE('陸上２（参加者名簿）'!BD172,'陸上２（参加者名簿）'!BO172,'陸上２（参加者名簿）'!AX172)</f>
        <v/>
      </c>
      <c r="BJ48">
        <v>42</v>
      </c>
      <c r="BK48" t="str">
        <f>CONCATENATE('陸上２（参加者名簿）'!BD172,'陸上２（参加者名簿）'!AX172,'陸上２（参加者名簿）'!BH172)</f>
        <v/>
      </c>
      <c r="CO48">
        <v>42</v>
      </c>
      <c r="CP48" t="str">
        <f>CONCATENATE('陸上２（参加者名簿）'!BD172,'陸上２（参加者名簿）'!AX172,'陸上２（参加者名簿）'!BH172)</f>
        <v/>
      </c>
      <c r="CQ48" t="str">
        <f>CONCATENATE('陸上２（参加者名簿）'!BD172,'陸上２（参加者名簿）'!AX172,'陸上２（参加者名簿）'!BO172)</f>
        <v/>
      </c>
      <c r="CX48">
        <v>42</v>
      </c>
      <c r="CY48" t="str">
        <f>CONCATENATE('陸上２（参加者名簿）'!BD172,'陸上２（参加者名簿）'!AX172)</f>
        <v/>
      </c>
    </row>
    <row r="49" spans="10:104">
      <c r="J49" s="2">
        <f t="shared" si="1"/>
        <v>43</v>
      </c>
      <c r="K49" s="2" t="str">
        <f>IF(ISNA(VLOOKUP(J49,'陸上２（参加者名簿）'!$C$27:$CD$178,5,)),"",VLOOKUP(J49,'陸上２（参加者名簿）'!$C$27:$CD$178,5,))</f>
        <v/>
      </c>
      <c r="L49" s="70" t="str">
        <f t="shared" si="5"/>
        <v>0  0</v>
      </c>
      <c r="M49" s="71" t="str">
        <f t="shared" si="2"/>
        <v xml:space="preserve">  </v>
      </c>
      <c r="N49" s="70">
        <f>VLOOKUP(J49,'陸上２（参加者名簿）'!$C$27:$CD$178,48,)</f>
        <v>0</v>
      </c>
      <c r="O49" s="71" t="str">
        <f>VLOOKUP(J49,'陸上２（参加者名簿）'!$C$27:$CD$178,80,)</f>
        <v/>
      </c>
      <c r="P49" s="70">
        <f>VLOOKUP(J49,'陸上２（参加者名簿）'!$C$27:$CD$178,54,)</f>
        <v>0</v>
      </c>
      <c r="Q49" s="70">
        <f>VLOOKUP(J49,'陸上２（参加者名簿）'!$C$27:$CD$178,72,)</f>
        <v>0</v>
      </c>
      <c r="R49" s="74">
        <f>VLOOKUP(J49,'陸上２（参加者名簿）'!$C$27:$CD$178,52,)</f>
        <v>0</v>
      </c>
      <c r="S49" s="70">
        <f>VLOOKUP(J49,'陸上２（参加者名簿）'!$C$27:$CD$178,58,)</f>
        <v>0</v>
      </c>
      <c r="T49" s="70">
        <f>VLOOKUP(J49,'陸上２（参加者名簿）'!$C$27:$CD$178,65,)</f>
        <v>0</v>
      </c>
      <c r="U49" s="70" t="str">
        <f>'陸上２（参加者名簿）'!$CD$18</f>
        <v/>
      </c>
      <c r="V49" s="70" t="str">
        <f>'陸上２（参加者名簿）'!$CD$20</f>
        <v/>
      </c>
      <c r="W49" s="71">
        <f t="shared" si="19"/>
        <v>0</v>
      </c>
      <c r="X49" s="70">
        <f>IF(ISNA(VLOOKUP(J49,'陸上２（参加者名簿）'!$C$27:$CD$178,11,)),"",VLOOKUP(J49,'陸上２（参加者名簿）'!$C$27:$CD$178,11,))</f>
        <v>0</v>
      </c>
      <c r="Y49" s="71" t="s">
        <v>218</v>
      </c>
      <c r="Z49" s="70">
        <f>IF(ISNA(VLOOKUP(J49,'陸上２（参加者名簿）'!$C$27:$CD$178,18,)),"",VLOOKUP(J49,'陸上２（参加者名簿）'!$C$27:$CD$178,18,))</f>
        <v>0</v>
      </c>
      <c r="AA49" s="70">
        <f t="shared" si="4"/>
        <v>1</v>
      </c>
      <c r="AB49" s="71" t="str">
        <f>IF(ISNA(VLOOKUP(J49,'陸上２（参加者名簿）'!$C$27:$CD$178,25,)),"",VLOOKUP(J49,'陸上２（参加者名簿）'!$C$27:$CD$178,25,))</f>
        <v/>
      </c>
      <c r="AC49" s="2" t="s">
        <v>218</v>
      </c>
      <c r="AD49" s="70" t="str">
        <f>IF(ISNA(VLOOKUP(J49,'陸上２（参加者名簿）'!$C$27:$CD$178,32,)),"",VLOOKUP(J49,'陸上２（参加者名簿）'!$C$27:$CD$178,32,))</f>
        <v/>
      </c>
      <c r="AE49" s="71" t="str">
        <f t="shared" si="20"/>
        <v xml:space="preserve">  </v>
      </c>
      <c r="AF49" s="2">
        <v>43</v>
      </c>
      <c r="AG49" t="str">
        <f>CONCATENATE('陸上２（参加者名簿）'!BD173,'陸上２（参加者名簿）'!AX173,'陸上２（参加者名簿）'!BV173)</f>
        <v/>
      </c>
      <c r="AY49" s="2">
        <v>43</v>
      </c>
      <c r="AZ49" t="str">
        <f>CONCATENATE('陸上２（参加者名簿）'!BD173,'陸上２（参加者名簿）'!BO173,'陸上２（参加者名簿）'!AX173)</f>
        <v/>
      </c>
      <c r="BJ49">
        <v>43</v>
      </c>
      <c r="BK49" t="str">
        <f>CONCATENATE('陸上２（参加者名簿）'!BD173,'陸上２（参加者名簿）'!AX173,'陸上２（参加者名簿）'!BH173)</f>
        <v/>
      </c>
      <c r="CO49">
        <v>43</v>
      </c>
      <c r="CP49" t="str">
        <f>CONCATENATE('陸上２（参加者名簿）'!BD173,'陸上２（参加者名簿）'!AX173,'陸上２（参加者名簿）'!BH173)</f>
        <v/>
      </c>
      <c r="CQ49" t="str">
        <f>CONCATENATE('陸上２（参加者名簿）'!BD173,'陸上２（参加者名簿）'!AX173,'陸上２（参加者名簿）'!BO173)</f>
        <v/>
      </c>
      <c r="CX49">
        <v>43</v>
      </c>
      <c r="CY49" t="str">
        <f>CONCATENATE('陸上２（参加者名簿）'!BD173,'陸上２（参加者名簿）'!AX173)</f>
        <v/>
      </c>
    </row>
    <row r="50" spans="10:104">
      <c r="J50" s="2">
        <f t="shared" si="1"/>
        <v>44</v>
      </c>
      <c r="K50" s="2" t="str">
        <f>IF(ISNA(VLOOKUP(J50,'陸上２（参加者名簿）'!$C$27:$CD$178,5,)),"",VLOOKUP(J50,'陸上２（参加者名簿）'!$C$27:$CD$178,5,))</f>
        <v/>
      </c>
      <c r="L50" s="70" t="str">
        <f t="shared" si="5"/>
        <v>0  0</v>
      </c>
      <c r="M50" s="71" t="str">
        <f t="shared" si="2"/>
        <v xml:space="preserve">  </v>
      </c>
      <c r="N50" s="70">
        <f>VLOOKUP(J50,'陸上２（参加者名簿）'!$C$27:$CD$178,48,)</f>
        <v>0</v>
      </c>
      <c r="O50" s="71" t="str">
        <f>VLOOKUP(J50,'陸上２（参加者名簿）'!$C$27:$CD$178,80,)</f>
        <v/>
      </c>
      <c r="P50" s="70">
        <f>VLOOKUP(J50,'陸上２（参加者名簿）'!$C$27:$CD$178,54,)</f>
        <v>0</v>
      </c>
      <c r="Q50" s="70">
        <f>VLOOKUP(J50,'陸上２（参加者名簿）'!$C$27:$CD$178,72,)</f>
        <v>0</v>
      </c>
      <c r="R50" s="74">
        <f>VLOOKUP(J50,'陸上２（参加者名簿）'!$C$27:$CD$178,52,)</f>
        <v>0</v>
      </c>
      <c r="S50" s="70">
        <f>VLOOKUP(J50,'陸上２（参加者名簿）'!$C$27:$CD$178,58,)</f>
        <v>0</v>
      </c>
      <c r="T50" s="70">
        <f>VLOOKUP(J50,'陸上２（参加者名簿）'!$C$27:$CD$178,65,)</f>
        <v>0</v>
      </c>
      <c r="U50" s="70" t="str">
        <f>'陸上２（参加者名簿）'!$CD$18</f>
        <v/>
      </c>
      <c r="V50" s="70" t="str">
        <f>'陸上２（参加者名簿）'!$CD$20</f>
        <v/>
      </c>
      <c r="W50" s="71">
        <f t="shared" si="19"/>
        <v>0</v>
      </c>
      <c r="X50" s="70">
        <f>IF(ISNA(VLOOKUP(J50,'陸上２（参加者名簿）'!$C$27:$CD$178,11,)),"",VLOOKUP(J50,'陸上２（参加者名簿）'!$C$27:$CD$178,11,))</f>
        <v>0</v>
      </c>
      <c r="Y50" s="71" t="s">
        <v>218</v>
      </c>
      <c r="Z50" s="70">
        <f>IF(ISNA(VLOOKUP(J50,'陸上２（参加者名簿）'!$C$27:$CD$178,18,)),"",VLOOKUP(J50,'陸上２（参加者名簿）'!$C$27:$CD$178,18,))</f>
        <v>0</v>
      </c>
      <c r="AA50" s="70">
        <f t="shared" si="4"/>
        <v>1</v>
      </c>
      <c r="AB50" s="71" t="str">
        <f>IF(ISNA(VLOOKUP(J50,'陸上２（参加者名簿）'!$C$27:$CD$178,25,)),"",VLOOKUP(J50,'陸上２（参加者名簿）'!$C$27:$CD$178,25,))</f>
        <v/>
      </c>
      <c r="AC50" s="2" t="s">
        <v>218</v>
      </c>
      <c r="AD50" s="70" t="str">
        <f>IF(ISNA(VLOOKUP(J50,'陸上２（参加者名簿）'!$C$27:$CD$178,32,)),"",VLOOKUP(J50,'陸上２（参加者名簿）'!$C$27:$CD$178,32,))</f>
        <v/>
      </c>
      <c r="AE50" s="71" t="str">
        <f t="shared" si="20"/>
        <v xml:space="preserve">  </v>
      </c>
      <c r="AF50" s="2">
        <v>44</v>
      </c>
      <c r="AG50" t="str">
        <f>CONCATENATE('陸上２（参加者名簿）'!BD174,'陸上２（参加者名簿）'!AX174,'陸上２（参加者名簿）'!BV174)</f>
        <v/>
      </c>
      <c r="AY50" s="2">
        <v>44</v>
      </c>
      <c r="AZ50" t="str">
        <f>CONCATENATE('陸上２（参加者名簿）'!BD174,'陸上２（参加者名簿）'!BO174,'陸上２（参加者名簿）'!AX174)</f>
        <v/>
      </c>
      <c r="BJ50">
        <v>44</v>
      </c>
      <c r="BK50" t="str">
        <f>CONCATENATE('陸上２（参加者名簿）'!BD174,'陸上２（参加者名簿）'!AX174,'陸上２（参加者名簿）'!BH174)</f>
        <v/>
      </c>
      <c r="CO50">
        <v>44</v>
      </c>
      <c r="CP50" t="str">
        <f>CONCATENATE('陸上２（参加者名簿）'!BD174,'陸上２（参加者名簿）'!AX174,'陸上２（参加者名簿）'!BH174)</f>
        <v/>
      </c>
      <c r="CQ50" t="str">
        <f>CONCATENATE('陸上２（参加者名簿）'!BD174,'陸上２（参加者名簿）'!AX174,'陸上２（参加者名簿）'!BO174)</f>
        <v/>
      </c>
      <c r="CX50">
        <v>44</v>
      </c>
      <c r="CY50" t="str">
        <f>CONCATENATE('陸上２（参加者名簿）'!BD174,'陸上２（参加者名簿）'!AX174)</f>
        <v/>
      </c>
    </row>
    <row r="51" spans="10:104">
      <c r="J51" s="2">
        <f t="shared" si="1"/>
        <v>45</v>
      </c>
      <c r="K51" s="2" t="str">
        <f>IF(ISNA(VLOOKUP(J51,'陸上２（参加者名簿）'!$C$27:$CD$178,5,)),"",VLOOKUP(J51,'陸上２（参加者名簿）'!$C$27:$CD$178,5,))</f>
        <v/>
      </c>
      <c r="L51" s="70" t="str">
        <f t="shared" si="5"/>
        <v>0  0</v>
      </c>
      <c r="M51" s="71" t="str">
        <f t="shared" si="2"/>
        <v xml:space="preserve">  </v>
      </c>
      <c r="N51" s="70">
        <f>VLOOKUP(J51,'陸上２（参加者名簿）'!$C$27:$CD$178,48,)</f>
        <v>0</v>
      </c>
      <c r="O51" s="71" t="str">
        <f>VLOOKUP(J51,'陸上２（参加者名簿）'!$C$27:$CD$178,80,)</f>
        <v/>
      </c>
      <c r="P51" s="70">
        <f>VLOOKUP(J51,'陸上２（参加者名簿）'!$C$27:$CD$178,54,)</f>
        <v>0</v>
      </c>
      <c r="Q51" s="70">
        <f>VLOOKUP(J51,'陸上２（参加者名簿）'!$C$27:$CD$178,72,)</f>
        <v>0</v>
      </c>
      <c r="R51" s="74">
        <f>VLOOKUP(J51,'陸上２（参加者名簿）'!$C$27:$CD$178,52,)</f>
        <v>0</v>
      </c>
      <c r="S51" s="70">
        <f>VLOOKUP(J51,'陸上２（参加者名簿）'!$C$27:$CD$178,58,)</f>
        <v>0</v>
      </c>
      <c r="T51" s="70">
        <f>VLOOKUP(J51,'陸上２（参加者名簿）'!$C$27:$CD$178,65,)</f>
        <v>0</v>
      </c>
      <c r="U51" s="70" t="str">
        <f>'陸上２（参加者名簿）'!$CD$18</f>
        <v/>
      </c>
      <c r="V51" s="70" t="str">
        <f>'陸上２（参加者名簿）'!$CD$20</f>
        <v/>
      </c>
      <c r="W51" s="71">
        <f t="shared" si="19"/>
        <v>0</v>
      </c>
      <c r="X51" s="70">
        <f>IF(ISNA(VLOOKUP(J51,'陸上２（参加者名簿）'!$C$27:$CD$178,11,)),"",VLOOKUP(J51,'陸上２（参加者名簿）'!$C$27:$CD$178,11,))</f>
        <v>0</v>
      </c>
      <c r="Y51" s="71" t="s">
        <v>218</v>
      </c>
      <c r="Z51" s="70">
        <f>IF(ISNA(VLOOKUP(J51,'陸上２（参加者名簿）'!$C$27:$CD$178,18,)),"",VLOOKUP(J51,'陸上２（参加者名簿）'!$C$27:$CD$178,18,))</f>
        <v>0</v>
      </c>
      <c r="AA51" s="70">
        <f t="shared" si="4"/>
        <v>1</v>
      </c>
      <c r="AB51" s="71" t="str">
        <f>IF(ISNA(VLOOKUP(J51,'陸上２（参加者名簿）'!$C$27:$CD$178,25,)),"",VLOOKUP(J51,'陸上２（参加者名簿）'!$C$27:$CD$178,25,))</f>
        <v/>
      </c>
      <c r="AC51" s="2" t="s">
        <v>218</v>
      </c>
      <c r="AD51" s="70" t="str">
        <f>IF(ISNA(VLOOKUP(J51,'陸上２（参加者名簿）'!$C$27:$CD$178,32,)),"",VLOOKUP(J51,'陸上２（参加者名簿）'!$C$27:$CD$178,32,))</f>
        <v/>
      </c>
      <c r="AE51" s="71" t="str">
        <f t="shared" si="20"/>
        <v xml:space="preserve">  </v>
      </c>
      <c r="AF51" s="2">
        <v>45</v>
      </c>
      <c r="AG51" t="str">
        <f>CONCATENATE('陸上２（参加者名簿）'!BD175,'陸上２（参加者名簿）'!AX175,'陸上２（参加者名簿）'!BV175)</f>
        <v/>
      </c>
      <c r="AY51" s="2">
        <v>45</v>
      </c>
      <c r="AZ51" t="str">
        <f>CONCATENATE('陸上２（参加者名簿）'!BD175,'陸上２（参加者名簿）'!BO175,'陸上２（参加者名簿）'!AX175)</f>
        <v/>
      </c>
      <c r="BJ51">
        <v>45</v>
      </c>
      <c r="BK51" t="str">
        <f>CONCATENATE('陸上２（参加者名簿）'!BD175,'陸上２（参加者名簿）'!AX175,'陸上２（参加者名簿）'!BH175)</f>
        <v/>
      </c>
      <c r="CO51">
        <v>45</v>
      </c>
      <c r="CP51" t="str">
        <f>CONCATENATE('陸上２（参加者名簿）'!BD175,'陸上２（参加者名簿）'!AX175,'陸上２（参加者名簿）'!BH175)</f>
        <v/>
      </c>
      <c r="CQ51" t="str">
        <f>CONCATENATE('陸上２（参加者名簿）'!BD175,'陸上２（参加者名簿）'!AX175,'陸上２（参加者名簿）'!BO175)</f>
        <v/>
      </c>
      <c r="CX51">
        <v>45</v>
      </c>
      <c r="CY51" t="str">
        <f>CONCATENATE('陸上２（参加者名簿）'!BD175,'陸上２（参加者名簿）'!AX175)</f>
        <v/>
      </c>
    </row>
    <row r="52" spans="10:104">
      <c r="J52" s="2">
        <f t="shared" si="1"/>
        <v>46</v>
      </c>
      <c r="K52" s="2" t="str">
        <f>IF(ISNA(VLOOKUP(J52,'陸上２（参加者名簿）'!$C$27:$CD$178,5,)),"",VLOOKUP(J52,'陸上２（参加者名簿）'!$C$27:$CD$178,5,))</f>
        <v/>
      </c>
      <c r="L52" s="70" t="str">
        <f t="shared" si="5"/>
        <v>0  0</v>
      </c>
      <c r="M52" s="71" t="str">
        <f t="shared" si="2"/>
        <v xml:space="preserve">  </v>
      </c>
      <c r="N52" s="70">
        <f>VLOOKUP(J52,'陸上２（参加者名簿）'!$C$27:$CD$178,48,)</f>
        <v>0</v>
      </c>
      <c r="O52" s="71" t="str">
        <f>VLOOKUP(J52,'陸上２（参加者名簿）'!$C$27:$CD$178,80,)</f>
        <v/>
      </c>
      <c r="P52" s="70">
        <f>VLOOKUP(J52,'陸上２（参加者名簿）'!$C$27:$CD$178,54,)</f>
        <v>0</v>
      </c>
      <c r="Q52" s="70">
        <f>VLOOKUP(J52,'陸上２（参加者名簿）'!$C$27:$CD$178,72,)</f>
        <v>0</v>
      </c>
      <c r="R52" s="74">
        <f>VLOOKUP(J52,'陸上２（参加者名簿）'!$C$27:$CD$178,52,)</f>
        <v>0</v>
      </c>
      <c r="S52" s="70">
        <f>VLOOKUP(J52,'陸上２（参加者名簿）'!$C$27:$CD$178,58,)</f>
        <v>0</v>
      </c>
      <c r="T52" s="70">
        <f>VLOOKUP(J52,'陸上２（参加者名簿）'!$C$27:$CD$178,65,)</f>
        <v>0</v>
      </c>
      <c r="U52" s="70" t="str">
        <f>'陸上２（参加者名簿）'!$CD$18</f>
        <v/>
      </c>
      <c r="V52" s="70" t="str">
        <f>'陸上２（参加者名簿）'!$CD$20</f>
        <v/>
      </c>
      <c r="W52" s="71">
        <f t="shared" si="19"/>
        <v>0</v>
      </c>
      <c r="X52" s="70">
        <f>IF(ISNA(VLOOKUP(J52,'陸上２（参加者名簿）'!$C$27:$CD$178,11,)),"",VLOOKUP(J52,'陸上２（参加者名簿）'!$C$27:$CD$178,11,))</f>
        <v>0</v>
      </c>
      <c r="Y52" s="71" t="s">
        <v>218</v>
      </c>
      <c r="Z52" s="70">
        <f>IF(ISNA(VLOOKUP(J52,'陸上２（参加者名簿）'!$C$27:$CD$178,18,)),"",VLOOKUP(J52,'陸上２（参加者名簿）'!$C$27:$CD$178,18,))</f>
        <v>0</v>
      </c>
      <c r="AA52" s="70">
        <f t="shared" si="4"/>
        <v>1</v>
      </c>
      <c r="AB52" s="71" t="str">
        <f>IF(ISNA(VLOOKUP(J52,'陸上２（参加者名簿）'!$C$27:$CD$178,25,)),"",VLOOKUP(J52,'陸上２（参加者名簿）'!$C$27:$CD$178,25,))</f>
        <v/>
      </c>
      <c r="AC52" s="2" t="s">
        <v>218</v>
      </c>
      <c r="AD52" s="70" t="str">
        <f>IF(ISNA(VLOOKUP(J52,'陸上２（参加者名簿）'!$C$27:$CD$178,32,)),"",VLOOKUP(J52,'陸上２（参加者名簿）'!$C$27:$CD$178,32,))</f>
        <v/>
      </c>
      <c r="AE52" s="71" t="str">
        <f t="shared" si="20"/>
        <v xml:space="preserve">  </v>
      </c>
      <c r="AF52" s="2">
        <v>46</v>
      </c>
      <c r="AG52" t="str">
        <f>CONCATENATE('陸上２（参加者名簿）'!BD176,'陸上２（参加者名簿）'!AX176,'陸上２（参加者名簿）'!BV176)</f>
        <v/>
      </c>
      <c r="AY52" s="2">
        <v>46</v>
      </c>
      <c r="AZ52" t="str">
        <f>CONCATENATE('陸上２（参加者名簿）'!BD176,'陸上２（参加者名簿）'!BO176,'陸上２（参加者名簿）'!AX176)</f>
        <v/>
      </c>
      <c r="BJ52">
        <v>46</v>
      </c>
      <c r="BK52" t="str">
        <f>CONCATENATE('陸上２（参加者名簿）'!BD176,'陸上２（参加者名簿）'!AX176,'陸上２（参加者名簿）'!BH176)</f>
        <v/>
      </c>
      <c r="CO52">
        <v>46</v>
      </c>
      <c r="CP52" t="str">
        <f>CONCATENATE('陸上２（参加者名簿）'!BD176,'陸上２（参加者名簿）'!AX176,'陸上２（参加者名簿）'!BH176)</f>
        <v/>
      </c>
      <c r="CQ52" t="str">
        <f>CONCATENATE('陸上２（参加者名簿）'!BD176,'陸上２（参加者名簿）'!AX176,'陸上２（参加者名簿）'!BO176)</f>
        <v/>
      </c>
      <c r="CX52">
        <v>46</v>
      </c>
      <c r="CY52" t="str">
        <f>CONCATENATE('陸上２（参加者名簿）'!BD176,'陸上２（参加者名簿）'!AX176)</f>
        <v/>
      </c>
    </row>
    <row r="53" spans="10:104">
      <c r="J53" s="2">
        <f t="shared" si="1"/>
        <v>47</v>
      </c>
      <c r="K53" s="2" t="str">
        <f>IF(ISNA(VLOOKUP(J53,'陸上２（参加者名簿）'!$C$27:$CD$178,5,)),"",VLOOKUP(J53,'陸上２（参加者名簿）'!$C$27:$CD$178,5,))</f>
        <v/>
      </c>
      <c r="L53" s="70" t="str">
        <f t="shared" si="5"/>
        <v>0  0</v>
      </c>
      <c r="M53" s="71" t="str">
        <f t="shared" si="2"/>
        <v xml:space="preserve">  </v>
      </c>
      <c r="N53" s="70">
        <f>VLOOKUP(J53,'陸上２（参加者名簿）'!$C$27:$CD$178,48,)</f>
        <v>0</v>
      </c>
      <c r="O53" s="71" t="str">
        <f>VLOOKUP(J53,'陸上２（参加者名簿）'!$C$27:$CD$178,80,)</f>
        <v/>
      </c>
      <c r="P53" s="70">
        <f>VLOOKUP(J53,'陸上２（参加者名簿）'!$C$27:$CD$178,54,)</f>
        <v>0</v>
      </c>
      <c r="Q53" s="70">
        <f>VLOOKUP(J53,'陸上２（参加者名簿）'!$C$27:$CD$178,72,)</f>
        <v>0</v>
      </c>
      <c r="R53" s="74">
        <f>VLOOKUP(J53,'陸上２（参加者名簿）'!$C$27:$CD$178,52,)</f>
        <v>0</v>
      </c>
      <c r="S53" s="70">
        <f>VLOOKUP(J53,'陸上２（参加者名簿）'!$C$27:$CD$178,58,)</f>
        <v>0</v>
      </c>
      <c r="T53" s="70">
        <f>VLOOKUP(J53,'陸上２（参加者名簿）'!$C$27:$CD$178,65,)</f>
        <v>0</v>
      </c>
      <c r="U53" s="70" t="str">
        <f>'陸上２（参加者名簿）'!$CD$18</f>
        <v/>
      </c>
      <c r="V53" s="70" t="str">
        <f>'陸上２（参加者名簿）'!$CD$20</f>
        <v/>
      </c>
      <c r="W53" s="71">
        <f t="shared" si="19"/>
        <v>0</v>
      </c>
      <c r="X53" s="70">
        <f>IF(ISNA(VLOOKUP(J53,'陸上２（参加者名簿）'!$C$27:$CD$178,11,)),"",VLOOKUP(J53,'陸上２（参加者名簿）'!$C$27:$CD$178,11,))</f>
        <v>0</v>
      </c>
      <c r="Y53" s="71" t="s">
        <v>218</v>
      </c>
      <c r="Z53" s="70">
        <f>IF(ISNA(VLOOKUP(J53,'陸上２（参加者名簿）'!$C$27:$CD$178,18,)),"",VLOOKUP(J53,'陸上２（参加者名簿）'!$C$27:$CD$178,18,))</f>
        <v>0</v>
      </c>
      <c r="AA53" s="70">
        <f t="shared" si="4"/>
        <v>1</v>
      </c>
      <c r="AB53" s="71" t="str">
        <f>IF(ISNA(VLOOKUP(J53,'陸上２（参加者名簿）'!$C$27:$CD$178,25,)),"",VLOOKUP(J53,'陸上２（参加者名簿）'!$C$27:$CD$178,25,))</f>
        <v/>
      </c>
      <c r="AC53" s="2" t="s">
        <v>218</v>
      </c>
      <c r="AD53" s="70" t="str">
        <f>IF(ISNA(VLOOKUP(J53,'陸上２（参加者名簿）'!$C$27:$CD$178,32,)),"",VLOOKUP(J53,'陸上２（参加者名簿）'!$C$27:$CD$178,32,))</f>
        <v/>
      </c>
      <c r="AE53" s="71" t="str">
        <f t="shared" si="20"/>
        <v xml:space="preserve">  </v>
      </c>
      <c r="AF53" s="2">
        <v>47</v>
      </c>
      <c r="AG53" t="str">
        <f>CONCATENATE('陸上２（参加者名簿）'!BD177,'陸上２（参加者名簿）'!AX177,'陸上２（参加者名簿）'!BV177)</f>
        <v/>
      </c>
      <c r="AY53" s="2">
        <v>47</v>
      </c>
      <c r="AZ53" t="str">
        <f>CONCATENATE('陸上２（参加者名簿）'!BD177,'陸上２（参加者名簿）'!BO177,'陸上２（参加者名簿）'!AX177)</f>
        <v/>
      </c>
      <c r="BJ53">
        <v>47</v>
      </c>
      <c r="BK53" t="str">
        <f>CONCATENATE('陸上２（参加者名簿）'!BD177,'陸上２（参加者名簿）'!AX177,'陸上２（参加者名簿）'!BH177)</f>
        <v/>
      </c>
      <c r="CO53">
        <v>47</v>
      </c>
      <c r="CP53" t="str">
        <f>CONCATENATE('陸上２（参加者名簿）'!BD177,'陸上２（参加者名簿）'!AX177,'陸上２（参加者名簿）'!BH177)</f>
        <v/>
      </c>
      <c r="CQ53" t="str">
        <f>CONCATENATE('陸上２（参加者名簿）'!BD177,'陸上２（参加者名簿）'!AX177,'陸上２（参加者名簿）'!BO177)</f>
        <v/>
      </c>
      <c r="CX53">
        <v>47</v>
      </c>
      <c r="CY53" t="str">
        <f>CONCATENATE('陸上２（参加者名簿）'!BD177,'陸上２（参加者名簿）'!AX177)</f>
        <v/>
      </c>
    </row>
    <row r="54" spans="10:104">
      <c r="J54" s="2">
        <f t="shared" si="1"/>
        <v>48</v>
      </c>
      <c r="K54" s="2" t="str">
        <f>IF(ISNA(VLOOKUP(J54,'陸上２（参加者名簿）'!$C$27:$CD$178,5,)),"",VLOOKUP(J54,'陸上２（参加者名簿）'!$C$27:$CD$178,5,))</f>
        <v/>
      </c>
      <c r="L54" s="70" t="str">
        <f t="shared" si="5"/>
        <v>0  0</v>
      </c>
      <c r="M54" s="71" t="str">
        <f t="shared" si="2"/>
        <v xml:space="preserve">  </v>
      </c>
      <c r="N54" s="70">
        <f>VLOOKUP(J54,'陸上２（参加者名簿）'!$C$27:$CD$178,48,)</f>
        <v>0</v>
      </c>
      <c r="O54" s="71" t="str">
        <f>VLOOKUP(J54,'陸上２（参加者名簿）'!$C$27:$CD$178,80,)</f>
        <v/>
      </c>
      <c r="P54" s="70">
        <f>VLOOKUP(J54,'陸上２（参加者名簿）'!$C$27:$CD$178,54,)</f>
        <v>0</v>
      </c>
      <c r="Q54" s="70">
        <f>VLOOKUP(J54,'陸上２（参加者名簿）'!$C$27:$CD$178,72,)</f>
        <v>0</v>
      </c>
      <c r="R54" s="74">
        <f>VLOOKUP(J54,'陸上２（参加者名簿）'!$C$27:$CD$178,52,)</f>
        <v>0</v>
      </c>
      <c r="S54" s="70">
        <f>VLOOKUP(J54,'陸上２（参加者名簿）'!$C$27:$CD$178,58,)</f>
        <v>0</v>
      </c>
      <c r="T54" s="70">
        <f>VLOOKUP(J54,'陸上２（参加者名簿）'!$C$27:$CD$178,65,)</f>
        <v>0</v>
      </c>
      <c r="U54" s="70" t="str">
        <f>'陸上２（参加者名簿）'!$CD$18</f>
        <v/>
      </c>
      <c r="V54" s="70" t="str">
        <f>'陸上２（参加者名簿）'!$CD$20</f>
        <v/>
      </c>
      <c r="W54" s="71">
        <f t="shared" si="19"/>
        <v>0</v>
      </c>
      <c r="X54" s="70">
        <f>IF(ISNA(VLOOKUP(J54,'陸上２（参加者名簿）'!$C$27:$CD$178,11,)),"",VLOOKUP(J54,'陸上２（参加者名簿）'!$C$27:$CD$178,11,))</f>
        <v>0</v>
      </c>
      <c r="Y54" s="71" t="s">
        <v>218</v>
      </c>
      <c r="Z54" s="70">
        <f>IF(ISNA(VLOOKUP(J54,'陸上２（参加者名簿）'!$C$27:$CD$178,18,)),"",VLOOKUP(J54,'陸上２（参加者名簿）'!$C$27:$CD$178,18,))</f>
        <v>0</v>
      </c>
      <c r="AA54" s="70">
        <f t="shared" si="4"/>
        <v>1</v>
      </c>
      <c r="AB54" s="71" t="str">
        <f>IF(ISNA(VLOOKUP(J54,'陸上２（参加者名簿）'!$C$27:$CD$178,25,)),"",VLOOKUP(J54,'陸上２（参加者名簿）'!$C$27:$CD$178,25,))</f>
        <v/>
      </c>
      <c r="AC54" s="2" t="s">
        <v>218</v>
      </c>
      <c r="AD54" s="70" t="str">
        <f>IF(ISNA(VLOOKUP(J54,'陸上２（参加者名簿）'!$C$27:$CD$178,32,)),"",VLOOKUP(J54,'陸上２（参加者名簿）'!$C$27:$CD$178,32,))</f>
        <v/>
      </c>
      <c r="AE54" s="71" t="str">
        <f t="shared" si="20"/>
        <v xml:space="preserve">  </v>
      </c>
      <c r="AF54" s="2">
        <v>48</v>
      </c>
      <c r="AG54" t="str">
        <f>CONCATENATE('陸上２（参加者名簿）'!BD178,'陸上２（参加者名簿）'!AX178,'陸上２（参加者名簿）'!BV178)</f>
        <v/>
      </c>
      <c r="AY54" s="2">
        <v>48</v>
      </c>
      <c r="AZ54" t="str">
        <f>CONCATENATE('陸上２（参加者名簿）'!BD178,'陸上２（参加者名簿）'!BO178,'陸上２（参加者名簿）'!AX178)</f>
        <v/>
      </c>
      <c r="BJ54">
        <v>48</v>
      </c>
      <c r="BK54" t="str">
        <f>CONCATENATE('陸上２（参加者名簿）'!BD178,'陸上２（参加者名簿）'!AX178,'陸上２（参加者名簿）'!BH178)</f>
        <v/>
      </c>
      <c r="CO54">
        <v>48</v>
      </c>
      <c r="CP54" t="str">
        <f>CONCATENATE('陸上２（参加者名簿）'!BD178,'陸上２（参加者名簿）'!AX178,'陸上２（参加者名簿）'!BH178)</f>
        <v/>
      </c>
      <c r="CQ54" t="str">
        <f>CONCATENATE('陸上２（参加者名簿）'!BD178,'陸上２（参加者名簿）'!AX178,'陸上２（参加者名簿）'!BO178)</f>
        <v/>
      </c>
      <c r="CX54">
        <v>48</v>
      </c>
      <c r="CY54" t="str">
        <f>CONCATENATE('陸上２（参加者名簿）'!BD178,'陸上２（参加者名簿）'!AX178)</f>
        <v/>
      </c>
    </row>
    <row r="57" spans="10:104">
      <c r="CY57" t="s">
        <v>217</v>
      </c>
      <c r="CZ57">
        <f>COUNTIF($CY$7:$CY$54,CY57)</f>
        <v>0</v>
      </c>
    </row>
    <row r="58" spans="10:104">
      <c r="CY58" t="s">
        <v>204</v>
      </c>
      <c r="CZ58">
        <f>COUNTIF($CY$7:$CY$54,CY58)</f>
        <v>0</v>
      </c>
    </row>
  </sheetData>
  <sheetProtection algorithmName="SHA-512" hashValue="QKpzFC6r8o0+XzogZLacSrY76B4YFeJSQ5HHb58uUqIBamFklmo4lmIBHW5K1GogehLlejoUaZ5/ZwdYWudEKQ==" saltValue="E6MrEuJhzEkq3jsxRP4lXQ==" spinCount="100000" sheet="1" objects="1" scenarios="1"/>
  <mergeCells count="24">
    <mergeCell ref="CX6:CY6"/>
    <mergeCell ref="X6:Z6"/>
    <mergeCell ref="AK3:AL3"/>
    <mergeCell ref="BO3:BQ3"/>
    <mergeCell ref="BR3:BT3"/>
    <mergeCell ref="BU3:BW3"/>
    <mergeCell ref="BX3:BY3"/>
    <mergeCell ref="BZ3:CA3"/>
    <mergeCell ref="BH3:BI3"/>
    <mergeCell ref="AM3:AP3"/>
    <mergeCell ref="AU3:AX3"/>
    <mergeCell ref="BL3:BN3"/>
    <mergeCell ref="AQ3:AR3"/>
    <mergeCell ref="BB3:BC3"/>
    <mergeCell ref="BD3:BE3"/>
    <mergeCell ref="BF3:BG3"/>
    <mergeCell ref="CD22:CF22"/>
    <mergeCell ref="CI22:CK22"/>
    <mergeCell ref="CD3:CG3"/>
    <mergeCell ref="CI3:CL3"/>
    <mergeCell ref="CI9:CK9"/>
    <mergeCell ref="CD9:CG9"/>
    <mergeCell ref="CD13:CG13"/>
    <mergeCell ref="CI13:CL13"/>
  </mergeCells>
  <phoneticPr fontId="11"/>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6C28B-517E-441C-B5A7-3EC59359719D}">
  <dimension ref="A1:AA99"/>
  <sheetViews>
    <sheetView workbookViewId="0">
      <selection activeCell="L10" sqref="L10"/>
    </sheetView>
  </sheetViews>
  <sheetFormatPr defaultColWidth="6.69921875" defaultRowHeight="15.75"/>
  <cols>
    <col min="1" max="1" width="8" style="52" customWidth="1"/>
    <col min="2" max="2" width="8" style="46" customWidth="1"/>
    <col min="3" max="3" width="8" style="49" customWidth="1"/>
    <col min="4" max="6" width="8" style="48" customWidth="1"/>
    <col min="7" max="7" width="4.19921875" style="49" customWidth="1"/>
    <col min="8" max="8" width="5.69921875" style="49" customWidth="1"/>
    <col min="9" max="9" width="7.5" style="49" customWidth="1"/>
    <col min="10" max="11" width="11" style="49" customWidth="1"/>
    <col min="12" max="14" width="11" style="46" customWidth="1"/>
    <col min="15" max="16" width="4.19921875" style="49" customWidth="1"/>
    <col min="17" max="18" width="11" style="49" customWidth="1"/>
    <col min="19" max="21" width="11" style="46" customWidth="1"/>
    <col min="22" max="22" width="8" style="46" customWidth="1"/>
    <col min="23" max="23" width="12.5" style="46" customWidth="1"/>
    <col min="24" max="24" width="6.69921875" style="46"/>
    <col min="25" max="25" width="6.69921875" style="50"/>
    <col min="26" max="26" width="4.19921875" style="51" customWidth="1"/>
    <col min="27" max="27" width="6.69921875" style="44"/>
    <col min="28" max="16384" width="6.69921875" style="43"/>
  </cols>
  <sheetData>
    <row r="1" spans="1:26">
      <c r="A1" s="53" t="s">
        <v>95</v>
      </c>
      <c r="B1" s="54" t="s">
        <v>96</v>
      </c>
      <c r="C1" s="55" t="s">
        <v>97</v>
      </c>
      <c r="D1" s="56" t="s">
        <v>98</v>
      </c>
      <c r="E1" s="56" t="s">
        <v>99</v>
      </c>
      <c r="F1" s="56" t="s">
        <v>100</v>
      </c>
      <c r="G1" s="55" t="s">
        <v>101</v>
      </c>
      <c r="H1" s="55" t="s">
        <v>102</v>
      </c>
      <c r="I1" s="57" t="s">
        <v>103</v>
      </c>
      <c r="J1" s="57" t="s">
        <v>104</v>
      </c>
      <c r="K1" s="57" t="s">
        <v>105</v>
      </c>
      <c r="L1" s="58" t="s">
        <v>106</v>
      </c>
      <c r="M1" s="58" t="s">
        <v>107</v>
      </c>
      <c r="N1" s="58" t="s">
        <v>108</v>
      </c>
      <c r="O1" s="59" t="s">
        <v>72</v>
      </c>
      <c r="P1" s="57" t="s">
        <v>109</v>
      </c>
      <c r="Q1" s="57" t="s">
        <v>110</v>
      </c>
      <c r="R1" s="57" t="s">
        <v>111</v>
      </c>
      <c r="S1" s="58" t="s">
        <v>112</v>
      </c>
      <c r="T1" s="58" t="s">
        <v>113</v>
      </c>
      <c r="U1" s="58" t="s">
        <v>114</v>
      </c>
      <c r="V1" s="58" t="s">
        <v>115</v>
      </c>
      <c r="W1" s="58" t="s">
        <v>116</v>
      </c>
      <c r="X1" s="58" t="s">
        <v>117</v>
      </c>
      <c r="Y1" s="60" t="s">
        <v>118</v>
      </c>
      <c r="Z1" s="61" t="s">
        <v>119</v>
      </c>
    </row>
    <row r="2" spans="1:26">
      <c r="A2" s="45"/>
      <c r="C2" s="47"/>
      <c r="H2" s="49">
        <v>1</v>
      </c>
      <c r="I2" s="49" t="str">
        <f>IF(リスト!K7="","",リスト!K7)</f>
        <v/>
      </c>
      <c r="J2" s="49" t="str">
        <f>IF(リスト!L7="","",リスト!L7)</f>
        <v>0  0</v>
      </c>
      <c r="K2" s="49" t="str">
        <f>IF(リスト!M7="",リスト!AC7,リスト!M7)</f>
        <v xml:space="preserve">  </v>
      </c>
      <c r="O2" s="49" t="str">
        <f>IF(リスト!O7="","",リスト!O7)</f>
        <v/>
      </c>
      <c r="P2" s="90">
        <f>IF(リスト!W7="","",リスト!W7)</f>
        <v>0</v>
      </c>
      <c r="Q2" s="82" t="str">
        <f>IF('陸上２（参加者名簿）'!$CD$18="","",'陸上２（参加者名簿）'!$CD$18)</f>
        <v/>
      </c>
      <c r="R2" s="82" t="str">
        <f>IF('陸上２（参加者名簿）'!$CD$21="","",'陸上２（参加者名簿）'!$CD$21)</f>
        <v/>
      </c>
    </row>
    <row r="3" spans="1:26">
      <c r="A3" s="45"/>
      <c r="C3" s="47"/>
      <c r="H3" s="49">
        <v>2</v>
      </c>
      <c r="I3" s="49" t="str">
        <f>IF(リスト!K8="","",リスト!K8)</f>
        <v/>
      </c>
      <c r="J3" s="49" t="str">
        <f>IF(リスト!L8="","",リスト!L8)</f>
        <v>0  0</v>
      </c>
      <c r="K3" s="49" t="str">
        <f>IF(リスト!M8="",リスト!AC8,リスト!M8)</f>
        <v xml:space="preserve">  </v>
      </c>
      <c r="O3" s="49" t="str">
        <f>IF(リスト!O8="","",リスト!O8)</f>
        <v/>
      </c>
      <c r="P3" s="90">
        <f>IF(リスト!W8="","",リスト!W8)</f>
        <v>0</v>
      </c>
      <c r="Q3" s="82" t="str">
        <f>IF('陸上２（参加者名簿）'!$CD$18="","",'陸上２（参加者名簿）'!$CD$18)</f>
        <v/>
      </c>
      <c r="R3" s="82" t="str">
        <f>IF('陸上２（参加者名簿）'!$CD$21="","",'陸上２（参加者名簿）'!$CD$21)</f>
        <v/>
      </c>
    </row>
    <row r="4" spans="1:26">
      <c r="A4" s="45"/>
      <c r="C4" s="47"/>
      <c r="H4" s="49">
        <v>3</v>
      </c>
      <c r="I4" s="49" t="str">
        <f>IF(リスト!K9="","",リスト!K9)</f>
        <v/>
      </c>
      <c r="J4" s="49" t="str">
        <f>IF(リスト!L9="","",リスト!L9)</f>
        <v>0  0</v>
      </c>
      <c r="K4" s="49" t="str">
        <f>IF(リスト!M9="","",リスト!M9)</f>
        <v xml:space="preserve">  </v>
      </c>
      <c r="O4" s="49" t="str">
        <f>IF(リスト!O9="","",リスト!O9)</f>
        <v/>
      </c>
      <c r="P4" s="90">
        <f>IF(リスト!W9="","",リスト!W9)</f>
        <v>0</v>
      </c>
      <c r="Q4" s="82" t="str">
        <f>IF('陸上２（参加者名簿）'!$CD$18="","",'陸上２（参加者名簿）'!$CD$18)</f>
        <v/>
      </c>
      <c r="R4" s="82" t="str">
        <f>IF('陸上２（参加者名簿）'!$CD$21="","",'陸上２（参加者名簿）'!$CD$21)</f>
        <v/>
      </c>
    </row>
    <row r="5" spans="1:26">
      <c r="A5" s="45"/>
      <c r="C5" s="47"/>
      <c r="H5" s="49">
        <v>4</v>
      </c>
      <c r="I5" s="49" t="str">
        <f>IF(リスト!K10="","",リスト!K10)</f>
        <v/>
      </c>
      <c r="J5" s="49" t="str">
        <f>IF(リスト!L10="","",リスト!L10)</f>
        <v>0  0</v>
      </c>
      <c r="K5" s="49" t="str">
        <f>IF(リスト!M10="","",リスト!M10)</f>
        <v xml:space="preserve">  </v>
      </c>
      <c r="O5" s="49" t="str">
        <f>IF(リスト!O10="","",リスト!O10)</f>
        <v/>
      </c>
      <c r="P5" s="90">
        <f>IF(リスト!W10="","",リスト!W10)</f>
        <v>0</v>
      </c>
      <c r="Q5" s="82" t="str">
        <f>IF('陸上２（参加者名簿）'!$CD$18="","",'陸上２（参加者名簿）'!$CD$18)</f>
        <v/>
      </c>
      <c r="R5" s="82" t="str">
        <f>IF('陸上２（参加者名簿）'!$CD$21="","",'陸上２（参加者名簿）'!$CD$21)</f>
        <v/>
      </c>
    </row>
    <row r="6" spans="1:26">
      <c r="A6" s="45"/>
      <c r="C6" s="47"/>
      <c r="H6" s="49">
        <v>5</v>
      </c>
      <c r="I6" s="49" t="str">
        <f>IF(リスト!K11="","",リスト!K11)</f>
        <v/>
      </c>
      <c r="J6" s="49" t="str">
        <f>IF(リスト!L11="","",リスト!L11)</f>
        <v>0  0</v>
      </c>
      <c r="K6" s="49" t="str">
        <f>IF(リスト!M11="","",リスト!M11)</f>
        <v xml:space="preserve">  </v>
      </c>
      <c r="O6" s="49" t="str">
        <f>IF(リスト!O11="","",リスト!O11)</f>
        <v/>
      </c>
      <c r="P6" s="90">
        <f>IF(リスト!W11="","",リスト!W11)</f>
        <v>0</v>
      </c>
      <c r="Q6" s="82" t="str">
        <f>IF('陸上２（参加者名簿）'!$CD$18="","",'陸上２（参加者名簿）'!$CD$18)</f>
        <v/>
      </c>
      <c r="R6" s="82" t="str">
        <f>IF('陸上２（参加者名簿）'!$CD$21="","",'陸上２（参加者名簿）'!$CD$21)</f>
        <v/>
      </c>
    </row>
    <row r="7" spans="1:26">
      <c r="A7" s="45"/>
      <c r="C7" s="47"/>
      <c r="H7" s="49">
        <v>6</v>
      </c>
      <c r="I7" s="49" t="str">
        <f>IF(リスト!K12="","",リスト!K12)</f>
        <v/>
      </c>
      <c r="J7" s="49" t="str">
        <f>IF(リスト!L12="","",リスト!L12)</f>
        <v>0  0</v>
      </c>
      <c r="K7" s="49" t="str">
        <f>IF(リスト!M12="","",リスト!M12)</f>
        <v xml:space="preserve">  </v>
      </c>
      <c r="O7" s="49" t="str">
        <f>IF(リスト!O12="","",リスト!O12)</f>
        <v/>
      </c>
      <c r="P7" s="90">
        <f>IF(リスト!W12="","",リスト!W12)</f>
        <v>0</v>
      </c>
      <c r="Q7" s="82" t="str">
        <f>IF('陸上２（参加者名簿）'!$CD$18="","",'陸上２（参加者名簿）'!$CD$18)</f>
        <v/>
      </c>
      <c r="R7" s="82" t="str">
        <f>IF('陸上２（参加者名簿）'!$CD$21="","",'陸上２（参加者名簿）'!$CD$21)</f>
        <v/>
      </c>
    </row>
    <row r="8" spans="1:26">
      <c r="A8" s="45"/>
      <c r="C8" s="47"/>
      <c r="H8" s="49">
        <v>7</v>
      </c>
      <c r="I8" s="49" t="str">
        <f>IF(リスト!K13="","",リスト!K13)</f>
        <v/>
      </c>
      <c r="J8" s="49" t="str">
        <f>IF(リスト!L13="","",リスト!L13)</f>
        <v>0  0</v>
      </c>
      <c r="K8" s="49" t="str">
        <f>IF(リスト!M13="","",リスト!M13)</f>
        <v xml:space="preserve">  </v>
      </c>
      <c r="O8" s="49" t="str">
        <f>IF(リスト!O13="","",リスト!O13)</f>
        <v/>
      </c>
      <c r="P8" s="90">
        <f>IF(リスト!W13="","",リスト!W13)</f>
        <v>0</v>
      </c>
      <c r="Q8" s="82" t="str">
        <f>IF('陸上２（参加者名簿）'!$CD$18="","",'陸上２（参加者名簿）'!$CD$18)</f>
        <v/>
      </c>
      <c r="R8" s="82" t="str">
        <f>IF('陸上２（参加者名簿）'!$CD$21="","",'陸上２（参加者名簿）'!$CD$21)</f>
        <v/>
      </c>
    </row>
    <row r="9" spans="1:26">
      <c r="A9" s="45"/>
      <c r="C9" s="47"/>
      <c r="H9" s="49">
        <v>8</v>
      </c>
      <c r="I9" s="49" t="str">
        <f>IF(リスト!K14="","",リスト!K14)</f>
        <v/>
      </c>
      <c r="J9" s="49" t="str">
        <f>IF(リスト!L14="","",リスト!L14)</f>
        <v>0  0</v>
      </c>
      <c r="K9" s="49" t="str">
        <f>IF(リスト!M14="","",リスト!M14)</f>
        <v xml:space="preserve">  </v>
      </c>
      <c r="O9" s="49" t="str">
        <f>IF(リスト!O14="","",リスト!O14)</f>
        <v/>
      </c>
      <c r="P9" s="90">
        <f>IF(リスト!W14="","",リスト!W14)</f>
        <v>0</v>
      </c>
      <c r="Q9" s="82" t="str">
        <f>IF('陸上２（参加者名簿）'!$CD$18="","",'陸上２（参加者名簿）'!$CD$18)</f>
        <v/>
      </c>
      <c r="R9" s="82" t="str">
        <f>IF('陸上２（参加者名簿）'!$CD$21="","",'陸上２（参加者名簿）'!$CD$21)</f>
        <v/>
      </c>
    </row>
    <row r="10" spans="1:26">
      <c r="A10" s="45"/>
      <c r="C10" s="47"/>
      <c r="H10" s="49">
        <v>9</v>
      </c>
      <c r="I10" s="49" t="str">
        <f>IF(リスト!K15="","",リスト!K15)</f>
        <v/>
      </c>
      <c r="J10" s="49" t="str">
        <f>IF(リスト!L15="","",リスト!L15)</f>
        <v>0  0</v>
      </c>
      <c r="K10" s="49" t="str">
        <f>IF(リスト!M15="","",リスト!M15)</f>
        <v xml:space="preserve">  </v>
      </c>
      <c r="O10" s="49" t="str">
        <f>IF(リスト!O15="","",リスト!O15)</f>
        <v/>
      </c>
      <c r="P10" s="90">
        <f>IF(リスト!W15="","",リスト!W15)</f>
        <v>0</v>
      </c>
      <c r="Q10" s="82" t="str">
        <f>IF('陸上２（参加者名簿）'!$CD$18="","",'陸上２（参加者名簿）'!$CD$18)</f>
        <v/>
      </c>
      <c r="R10" s="82" t="str">
        <f>IF('陸上２（参加者名簿）'!$CD$21="","",'陸上２（参加者名簿）'!$CD$21)</f>
        <v/>
      </c>
    </row>
    <row r="11" spans="1:26">
      <c r="A11" s="45"/>
      <c r="C11" s="47"/>
      <c r="H11" s="49">
        <v>10</v>
      </c>
      <c r="I11" s="49" t="str">
        <f>IF(リスト!K16="","",リスト!K16)</f>
        <v/>
      </c>
      <c r="J11" s="49" t="str">
        <f>IF(リスト!L16="","",リスト!L16)</f>
        <v>0  0</v>
      </c>
      <c r="K11" s="49" t="str">
        <f>IF(リスト!M16="","",リスト!M16)</f>
        <v xml:space="preserve">  </v>
      </c>
      <c r="O11" s="49" t="str">
        <f>IF(リスト!O16="","",リスト!O16)</f>
        <v/>
      </c>
      <c r="P11" s="90">
        <f>IF(リスト!W16="","",リスト!W16)</f>
        <v>0</v>
      </c>
      <c r="Q11" s="82" t="str">
        <f>IF('陸上２（参加者名簿）'!$CD$18="","",'陸上２（参加者名簿）'!$CD$18)</f>
        <v/>
      </c>
      <c r="R11" s="82" t="str">
        <f>IF('陸上２（参加者名簿）'!$CD$21="","",'陸上２（参加者名簿）'!$CD$21)</f>
        <v/>
      </c>
    </row>
    <row r="12" spans="1:26">
      <c r="A12" s="45"/>
      <c r="C12" s="47"/>
      <c r="H12" s="49">
        <v>11</v>
      </c>
      <c r="I12" s="49" t="str">
        <f>IF(リスト!K17="","",リスト!K17)</f>
        <v/>
      </c>
      <c r="J12" s="49" t="str">
        <f>IF(リスト!L17="","",リスト!L17)</f>
        <v>0  0</v>
      </c>
      <c r="K12" s="49" t="str">
        <f>IF(リスト!M17="","",リスト!M17)</f>
        <v xml:space="preserve">  </v>
      </c>
      <c r="O12" s="49" t="str">
        <f>IF(リスト!O17="","",リスト!O17)</f>
        <v/>
      </c>
      <c r="P12" s="90">
        <f>IF(リスト!W17="","",リスト!W17)</f>
        <v>0</v>
      </c>
      <c r="Q12" s="82" t="str">
        <f>IF('陸上２（参加者名簿）'!$CD$18="","",'陸上２（参加者名簿）'!$CD$18)</f>
        <v/>
      </c>
      <c r="R12" s="82" t="str">
        <f>IF('陸上２（参加者名簿）'!$CD$21="","",'陸上２（参加者名簿）'!$CD$21)</f>
        <v/>
      </c>
    </row>
    <row r="13" spans="1:26">
      <c r="A13" s="45"/>
      <c r="C13" s="47"/>
      <c r="H13" s="49">
        <v>12</v>
      </c>
      <c r="I13" s="49" t="str">
        <f>IF(リスト!K18="","",リスト!K18)</f>
        <v/>
      </c>
      <c r="J13" s="49" t="str">
        <f>IF(リスト!L18="","",リスト!L18)</f>
        <v>0  0</v>
      </c>
      <c r="K13" s="49" t="str">
        <f>IF(リスト!M18="","",リスト!M18)</f>
        <v xml:space="preserve">  </v>
      </c>
      <c r="O13" s="49" t="str">
        <f>IF(リスト!O18="","",リスト!O18)</f>
        <v/>
      </c>
      <c r="P13" s="90">
        <f>IF(リスト!W18="","",リスト!W18)</f>
        <v>0</v>
      </c>
      <c r="Q13" s="82" t="str">
        <f>IF('陸上２（参加者名簿）'!$CD$18="","",'陸上２（参加者名簿）'!$CD$18)</f>
        <v/>
      </c>
      <c r="R13" s="82" t="str">
        <f>IF('陸上２（参加者名簿）'!$CD$21="","",'陸上２（参加者名簿）'!$CD$21)</f>
        <v/>
      </c>
    </row>
    <row r="14" spans="1:26">
      <c r="A14" s="45"/>
      <c r="C14" s="47"/>
      <c r="H14" s="49">
        <v>13</v>
      </c>
      <c r="I14" s="49" t="str">
        <f>IF(リスト!K19="","",リスト!K19)</f>
        <v/>
      </c>
      <c r="J14" s="49" t="str">
        <f>IF(リスト!L19="","",リスト!L19)</f>
        <v>0  0</v>
      </c>
      <c r="K14" s="49" t="str">
        <f>IF(リスト!M19="","",リスト!M19)</f>
        <v xml:space="preserve">  </v>
      </c>
      <c r="O14" s="49" t="str">
        <f>IF(リスト!O19="","",リスト!O19)</f>
        <v/>
      </c>
      <c r="P14" s="90">
        <f>IF(リスト!W19="","",リスト!W19)</f>
        <v>0</v>
      </c>
      <c r="Q14" s="82" t="str">
        <f>IF('陸上２（参加者名簿）'!$CD$18="","",'陸上２（参加者名簿）'!$CD$18)</f>
        <v/>
      </c>
      <c r="R14" s="82" t="str">
        <f>IF('陸上２（参加者名簿）'!$CD$21="","",'陸上２（参加者名簿）'!$CD$21)</f>
        <v/>
      </c>
    </row>
    <row r="15" spans="1:26">
      <c r="A15" s="45"/>
      <c r="C15" s="47"/>
      <c r="H15" s="49">
        <v>14</v>
      </c>
      <c r="I15" s="49" t="str">
        <f>IF(リスト!K20="","",リスト!K20)</f>
        <v/>
      </c>
      <c r="J15" s="49" t="str">
        <f>IF(リスト!L20="","",リスト!L20)</f>
        <v>0  0</v>
      </c>
      <c r="K15" s="49" t="str">
        <f>IF(リスト!M20="","",リスト!M20)</f>
        <v xml:space="preserve">  </v>
      </c>
      <c r="O15" s="49" t="str">
        <f>IF(リスト!O20="","",リスト!O20)</f>
        <v/>
      </c>
      <c r="P15" s="90">
        <f>IF(リスト!W20="","",リスト!W20)</f>
        <v>0</v>
      </c>
      <c r="Q15" s="82" t="str">
        <f>IF('陸上２（参加者名簿）'!$CD$18="","",'陸上２（参加者名簿）'!$CD$18)</f>
        <v/>
      </c>
      <c r="R15" s="82" t="str">
        <f>IF('陸上２（参加者名簿）'!$CD$21="","",'陸上２（参加者名簿）'!$CD$21)</f>
        <v/>
      </c>
    </row>
    <row r="16" spans="1:26">
      <c r="A16" s="45"/>
      <c r="C16" s="47"/>
      <c r="H16" s="49">
        <v>15</v>
      </c>
      <c r="I16" s="49" t="str">
        <f>IF(リスト!K21="","",リスト!K21)</f>
        <v/>
      </c>
      <c r="J16" s="49" t="str">
        <f>IF(リスト!L21="","",リスト!L21)</f>
        <v>0  0</v>
      </c>
      <c r="K16" s="49" t="str">
        <f>IF(リスト!M21="","",リスト!M21)</f>
        <v xml:space="preserve">  </v>
      </c>
      <c r="O16" s="49" t="str">
        <f>IF(リスト!O21="","",リスト!O21)</f>
        <v/>
      </c>
      <c r="P16" s="90">
        <f>IF(リスト!W21="","",リスト!W21)</f>
        <v>0</v>
      </c>
      <c r="Q16" s="82" t="str">
        <f>IF('陸上２（参加者名簿）'!$CD$18="","",'陸上２（参加者名簿）'!$CD$18)</f>
        <v/>
      </c>
      <c r="R16" s="82" t="str">
        <f>IF('陸上２（参加者名簿）'!$CD$21="","",'陸上２（参加者名簿）'!$CD$21)</f>
        <v/>
      </c>
    </row>
    <row r="17" spans="1:18">
      <c r="A17" s="45"/>
      <c r="C17" s="47"/>
      <c r="H17" s="49">
        <v>16</v>
      </c>
      <c r="I17" s="49" t="str">
        <f>IF(リスト!K22="","",リスト!K22)</f>
        <v/>
      </c>
      <c r="J17" s="49" t="str">
        <f>IF(リスト!L22="","",リスト!L22)</f>
        <v>0  0</v>
      </c>
      <c r="K17" s="49" t="str">
        <f>IF(リスト!M22="","",リスト!M22)</f>
        <v xml:space="preserve">  </v>
      </c>
      <c r="O17" s="49" t="str">
        <f>IF(リスト!O22="","",リスト!O22)</f>
        <v/>
      </c>
      <c r="P17" s="90">
        <f>IF(リスト!W22="","",リスト!W22)</f>
        <v>0</v>
      </c>
      <c r="Q17" s="82" t="str">
        <f>IF('陸上２（参加者名簿）'!$CD$18="","",'陸上２（参加者名簿）'!$CD$18)</f>
        <v/>
      </c>
      <c r="R17" s="82" t="str">
        <f>IF('陸上２（参加者名簿）'!$CD$21="","",'陸上２（参加者名簿）'!$CD$21)</f>
        <v/>
      </c>
    </row>
    <row r="18" spans="1:18">
      <c r="A18" s="45"/>
      <c r="C18" s="47"/>
      <c r="H18" s="49">
        <v>17</v>
      </c>
      <c r="I18" s="49" t="str">
        <f>IF(リスト!K23="","",リスト!K23)</f>
        <v/>
      </c>
      <c r="J18" s="49" t="str">
        <f>IF(リスト!L23="","",リスト!L23)</f>
        <v>0  0</v>
      </c>
      <c r="K18" s="49" t="str">
        <f>IF(リスト!M23="","",リスト!M23)</f>
        <v xml:space="preserve">  </v>
      </c>
      <c r="O18" s="49" t="str">
        <f>IF(リスト!O23="","",リスト!O23)</f>
        <v/>
      </c>
      <c r="P18" s="90">
        <f>IF(リスト!W23="","",リスト!W23)</f>
        <v>0</v>
      </c>
      <c r="Q18" s="82" t="str">
        <f>IF('陸上２（参加者名簿）'!$CD$18="","",'陸上２（参加者名簿）'!$CD$18)</f>
        <v/>
      </c>
      <c r="R18" s="82" t="str">
        <f>IF('陸上２（参加者名簿）'!$CD$21="","",'陸上２（参加者名簿）'!$CD$21)</f>
        <v/>
      </c>
    </row>
    <row r="19" spans="1:18">
      <c r="A19" s="45"/>
      <c r="C19" s="47"/>
      <c r="H19" s="49">
        <v>18</v>
      </c>
      <c r="I19" s="49" t="str">
        <f>IF(リスト!K24="","",リスト!K24)</f>
        <v/>
      </c>
      <c r="J19" s="49" t="str">
        <f>IF(リスト!L24="","",リスト!L24)</f>
        <v>0  0</v>
      </c>
      <c r="K19" s="49" t="str">
        <f>IF(リスト!M24="","",リスト!M24)</f>
        <v xml:space="preserve">  </v>
      </c>
      <c r="O19" s="49" t="str">
        <f>IF(リスト!O24="","",リスト!O24)</f>
        <v/>
      </c>
      <c r="P19" s="90">
        <f>IF(リスト!W24="","",リスト!W24)</f>
        <v>0</v>
      </c>
      <c r="Q19" s="82" t="str">
        <f>IF('陸上２（参加者名簿）'!$CD$18="","",'陸上２（参加者名簿）'!$CD$18)</f>
        <v/>
      </c>
      <c r="R19" s="82" t="str">
        <f>IF('陸上２（参加者名簿）'!$CD$21="","",'陸上２（参加者名簿）'!$CD$21)</f>
        <v/>
      </c>
    </row>
    <row r="20" spans="1:18">
      <c r="A20" s="45"/>
      <c r="C20" s="47"/>
      <c r="H20" s="49">
        <v>19</v>
      </c>
      <c r="I20" s="49" t="str">
        <f>IF(リスト!K25="","",リスト!K25)</f>
        <v/>
      </c>
      <c r="J20" s="49" t="str">
        <f>IF(リスト!L25="","",リスト!L25)</f>
        <v>0  0</v>
      </c>
      <c r="K20" s="49" t="str">
        <f>IF(リスト!M25="","",リスト!M25)</f>
        <v xml:space="preserve">  </v>
      </c>
      <c r="O20" s="49" t="str">
        <f>IF(リスト!O25="","",リスト!O25)</f>
        <v/>
      </c>
      <c r="P20" s="90">
        <f>IF(リスト!W25="","",リスト!W25)</f>
        <v>0</v>
      </c>
      <c r="Q20" s="82" t="str">
        <f>IF('陸上２（参加者名簿）'!$CD$18="","",'陸上２（参加者名簿）'!$CD$18)</f>
        <v/>
      </c>
      <c r="R20" s="82" t="str">
        <f>IF('陸上２（参加者名簿）'!$CD$21="","",'陸上２（参加者名簿）'!$CD$21)</f>
        <v/>
      </c>
    </row>
    <row r="21" spans="1:18">
      <c r="A21" s="45"/>
      <c r="C21" s="47"/>
      <c r="H21" s="49">
        <v>20</v>
      </c>
      <c r="I21" s="49" t="str">
        <f>IF(リスト!K26="","",リスト!K26)</f>
        <v/>
      </c>
      <c r="J21" s="49" t="str">
        <f>IF(リスト!L26="","",リスト!L26)</f>
        <v>0  0</v>
      </c>
      <c r="K21" s="49" t="str">
        <f>IF(リスト!M26="","",リスト!M26)</f>
        <v xml:space="preserve">  </v>
      </c>
      <c r="O21" s="49" t="str">
        <f>IF(リスト!O26="","",リスト!O26)</f>
        <v/>
      </c>
      <c r="P21" s="90">
        <f>IF(リスト!W26="","",リスト!W26)</f>
        <v>0</v>
      </c>
      <c r="Q21" s="82" t="str">
        <f>IF('陸上２（参加者名簿）'!$CD$18="","",'陸上２（参加者名簿）'!$CD$18)</f>
        <v/>
      </c>
      <c r="R21" s="82" t="str">
        <f>IF('陸上２（参加者名簿）'!$CD$21="","",'陸上２（参加者名簿）'!$CD$21)</f>
        <v/>
      </c>
    </row>
    <row r="22" spans="1:18">
      <c r="A22" s="45"/>
      <c r="C22" s="47"/>
      <c r="H22" s="49">
        <v>21</v>
      </c>
      <c r="I22" s="49" t="str">
        <f>IF(リスト!K27="","",リスト!K27)</f>
        <v/>
      </c>
      <c r="J22" s="49" t="str">
        <f>IF(リスト!L27="","",リスト!L27)</f>
        <v>0  0</v>
      </c>
      <c r="K22" s="49" t="str">
        <f>IF(リスト!M27="","",リスト!M27)</f>
        <v xml:space="preserve">  </v>
      </c>
      <c r="O22" s="49" t="str">
        <f>IF(リスト!O27="","",リスト!O27)</f>
        <v/>
      </c>
      <c r="P22" s="90">
        <f>IF(リスト!W27="","",リスト!W27)</f>
        <v>0</v>
      </c>
      <c r="Q22" s="82" t="str">
        <f>IF('陸上２（参加者名簿）'!$CD$18="","",'陸上２（参加者名簿）'!$CD$18)</f>
        <v/>
      </c>
      <c r="R22" s="82" t="str">
        <f>IF('陸上２（参加者名簿）'!$CD$21="","",'陸上２（参加者名簿）'!$CD$21)</f>
        <v/>
      </c>
    </row>
    <row r="23" spans="1:18">
      <c r="A23" s="45"/>
      <c r="C23" s="47"/>
      <c r="H23" s="49">
        <v>22</v>
      </c>
      <c r="I23" s="49" t="str">
        <f>IF(リスト!K28="","",リスト!K28)</f>
        <v/>
      </c>
      <c r="J23" s="49" t="str">
        <f>IF(リスト!L28="","",リスト!L28)</f>
        <v>0  0</v>
      </c>
      <c r="K23" s="49" t="str">
        <f>IF(リスト!M28="","",リスト!M28)</f>
        <v xml:space="preserve">  </v>
      </c>
      <c r="O23" s="49" t="str">
        <f>IF(リスト!O28="","",リスト!O28)</f>
        <v/>
      </c>
      <c r="P23" s="90">
        <f>IF(リスト!W28="","",リスト!W28)</f>
        <v>0</v>
      </c>
      <c r="Q23" s="82" t="str">
        <f>IF('陸上２（参加者名簿）'!$CD$18="","",'陸上２（参加者名簿）'!$CD$18)</f>
        <v/>
      </c>
      <c r="R23" s="82" t="str">
        <f>IF('陸上２（参加者名簿）'!$CD$21="","",'陸上２（参加者名簿）'!$CD$21)</f>
        <v/>
      </c>
    </row>
    <row r="24" spans="1:18">
      <c r="A24" s="45"/>
      <c r="C24" s="47"/>
      <c r="H24" s="49">
        <v>23</v>
      </c>
      <c r="I24" s="49" t="str">
        <f>IF(リスト!K29="","",リスト!K29)</f>
        <v/>
      </c>
      <c r="J24" s="49" t="str">
        <f>IF(リスト!L29="","",リスト!L29)</f>
        <v>0  0</v>
      </c>
      <c r="K24" s="49" t="str">
        <f>IF(リスト!M29="","",リスト!M29)</f>
        <v xml:space="preserve">  </v>
      </c>
      <c r="O24" s="49" t="str">
        <f>IF(リスト!O29="","",リスト!O29)</f>
        <v/>
      </c>
      <c r="P24" s="90">
        <f>IF(リスト!W29="","",リスト!W29)</f>
        <v>0</v>
      </c>
      <c r="Q24" s="82" t="str">
        <f>IF('陸上２（参加者名簿）'!$CD$18="","",'陸上２（参加者名簿）'!$CD$18)</f>
        <v/>
      </c>
      <c r="R24" s="82" t="str">
        <f>IF('陸上２（参加者名簿）'!$CD$21="","",'陸上２（参加者名簿）'!$CD$21)</f>
        <v/>
      </c>
    </row>
    <row r="25" spans="1:18">
      <c r="A25" s="45"/>
      <c r="C25" s="47"/>
      <c r="H25" s="49">
        <v>24</v>
      </c>
      <c r="I25" s="49" t="str">
        <f>IF(リスト!K30="","",リスト!K30)</f>
        <v/>
      </c>
      <c r="J25" s="49" t="str">
        <f>IF(リスト!L30="","",リスト!L30)</f>
        <v>0  0</v>
      </c>
      <c r="K25" s="49" t="str">
        <f>IF(リスト!M30="","",リスト!M30)</f>
        <v xml:space="preserve">  </v>
      </c>
      <c r="O25" s="49" t="str">
        <f>IF(リスト!O30="","",リスト!O30)</f>
        <v/>
      </c>
      <c r="P25" s="90">
        <f>IF(リスト!W30="","",リスト!W30)</f>
        <v>0</v>
      </c>
      <c r="Q25" s="82" t="str">
        <f>IF('陸上２（参加者名簿）'!$CD$18="","",'陸上２（参加者名簿）'!$CD$18)</f>
        <v/>
      </c>
      <c r="R25" s="82" t="str">
        <f>IF('陸上２（参加者名簿）'!$CD$21="","",'陸上２（参加者名簿）'!$CD$21)</f>
        <v/>
      </c>
    </row>
    <row r="26" spans="1:18">
      <c r="A26" s="45"/>
      <c r="C26" s="47"/>
      <c r="H26" s="49">
        <v>25</v>
      </c>
      <c r="I26" s="49" t="str">
        <f>IF(リスト!K31="","",リスト!K31)</f>
        <v/>
      </c>
      <c r="J26" s="49" t="str">
        <f>IF(リスト!L31="","",リスト!L31)</f>
        <v>0  0</v>
      </c>
      <c r="K26" s="49" t="str">
        <f>IF(リスト!M31="","",リスト!M31)</f>
        <v xml:space="preserve">  </v>
      </c>
      <c r="O26" s="49" t="str">
        <f>IF(リスト!O31="","",リスト!O31)</f>
        <v/>
      </c>
      <c r="P26" s="90">
        <f>IF(リスト!W31="","",リスト!W31)</f>
        <v>0</v>
      </c>
      <c r="Q26" s="82" t="str">
        <f>IF('陸上２（参加者名簿）'!$CD$18="","",'陸上２（参加者名簿）'!$CD$18)</f>
        <v/>
      </c>
      <c r="R26" s="82" t="str">
        <f>IF('陸上２（参加者名簿）'!$CD$21="","",'陸上２（参加者名簿）'!$CD$21)</f>
        <v/>
      </c>
    </row>
    <row r="27" spans="1:18">
      <c r="A27" s="45"/>
      <c r="C27" s="47"/>
      <c r="H27" s="49">
        <v>26</v>
      </c>
      <c r="I27" s="49" t="str">
        <f>IF(リスト!K32="","",リスト!K32)</f>
        <v/>
      </c>
      <c r="J27" s="49" t="str">
        <f>IF(リスト!L32="","",リスト!L32)</f>
        <v>0  0</v>
      </c>
      <c r="K27" s="49" t="str">
        <f>IF(リスト!M32="","",リスト!M32)</f>
        <v xml:space="preserve">  </v>
      </c>
      <c r="O27" s="49" t="str">
        <f>IF(リスト!O32="","",リスト!O32)</f>
        <v/>
      </c>
      <c r="P27" s="90">
        <f>IF(リスト!W32="","",リスト!W32)</f>
        <v>0</v>
      </c>
      <c r="Q27" s="82" t="str">
        <f>IF('陸上２（参加者名簿）'!$CD$18="","",'陸上２（参加者名簿）'!$CD$18)</f>
        <v/>
      </c>
      <c r="R27" s="82" t="str">
        <f>IF('陸上２（参加者名簿）'!$CD$21="","",'陸上２（参加者名簿）'!$CD$21)</f>
        <v/>
      </c>
    </row>
    <row r="28" spans="1:18">
      <c r="A28" s="45"/>
      <c r="C28" s="47"/>
      <c r="H28" s="49">
        <v>27</v>
      </c>
      <c r="I28" s="49" t="str">
        <f>IF(リスト!K33="","",リスト!K33)</f>
        <v/>
      </c>
      <c r="J28" s="49" t="str">
        <f>IF(リスト!L33="","",リスト!L33)</f>
        <v>0  0</v>
      </c>
      <c r="K28" s="49" t="str">
        <f>IF(リスト!M33="","",リスト!M33)</f>
        <v xml:space="preserve">  </v>
      </c>
      <c r="O28" s="49" t="str">
        <f>IF(リスト!O33="","",リスト!O33)</f>
        <v/>
      </c>
      <c r="P28" s="90">
        <f>IF(リスト!W33="","",リスト!W33)</f>
        <v>0</v>
      </c>
      <c r="Q28" s="82" t="str">
        <f>IF('陸上２（参加者名簿）'!$CD$18="","",'陸上２（参加者名簿）'!$CD$18)</f>
        <v/>
      </c>
      <c r="R28" s="82" t="str">
        <f>IF('陸上２（参加者名簿）'!$CD$21="","",'陸上２（参加者名簿）'!$CD$21)</f>
        <v/>
      </c>
    </row>
    <row r="29" spans="1:18">
      <c r="A29" s="45"/>
      <c r="C29" s="47"/>
      <c r="H29" s="49">
        <v>28</v>
      </c>
      <c r="I29" s="49" t="str">
        <f>IF(リスト!K34="","",リスト!K34)</f>
        <v/>
      </c>
      <c r="J29" s="49" t="str">
        <f>IF(リスト!L34="","",リスト!L34)</f>
        <v>0  0</v>
      </c>
      <c r="K29" s="49" t="str">
        <f>IF(リスト!M34="","",リスト!M34)</f>
        <v xml:space="preserve">  </v>
      </c>
      <c r="O29" s="49" t="str">
        <f>IF(リスト!O34="","",リスト!O34)</f>
        <v/>
      </c>
      <c r="P29" s="90">
        <f>IF(リスト!W34="","",リスト!W34)</f>
        <v>0</v>
      </c>
      <c r="Q29" s="82" t="str">
        <f>IF('陸上２（参加者名簿）'!$CD$18="","",'陸上２（参加者名簿）'!$CD$18)</f>
        <v/>
      </c>
      <c r="R29" s="82" t="str">
        <f>IF('陸上２（参加者名簿）'!$CD$21="","",'陸上２（参加者名簿）'!$CD$21)</f>
        <v/>
      </c>
    </row>
    <row r="30" spans="1:18">
      <c r="A30" s="45"/>
      <c r="C30" s="47"/>
      <c r="H30" s="49">
        <v>29</v>
      </c>
      <c r="I30" s="49" t="str">
        <f>IF(リスト!K35="","",リスト!K35)</f>
        <v/>
      </c>
      <c r="J30" s="49" t="str">
        <f>IF(リスト!L35="","",リスト!L35)</f>
        <v>0  0</v>
      </c>
      <c r="K30" s="49" t="str">
        <f>IF(リスト!M35="","",リスト!M35)</f>
        <v xml:space="preserve">  </v>
      </c>
      <c r="O30" s="49" t="str">
        <f>IF(リスト!O35="","",リスト!O35)</f>
        <v/>
      </c>
      <c r="P30" s="90">
        <f>IF(リスト!W35="","",リスト!W35)</f>
        <v>0</v>
      </c>
      <c r="Q30" s="82" t="str">
        <f>IF('陸上２（参加者名簿）'!$CD$18="","",'陸上２（参加者名簿）'!$CD$18)</f>
        <v/>
      </c>
      <c r="R30" s="82" t="str">
        <f>IF('陸上２（参加者名簿）'!$CD$21="","",'陸上２（参加者名簿）'!$CD$21)</f>
        <v/>
      </c>
    </row>
    <row r="31" spans="1:18">
      <c r="A31" s="45"/>
      <c r="C31" s="47"/>
      <c r="H31" s="49">
        <v>30</v>
      </c>
      <c r="I31" s="49" t="str">
        <f>IF(リスト!K36="","",リスト!K36)</f>
        <v/>
      </c>
      <c r="J31" s="49" t="str">
        <f>IF(リスト!L36="","",リスト!L36)</f>
        <v>0  0</v>
      </c>
      <c r="K31" s="49" t="str">
        <f>IF(リスト!M36="","",リスト!M36)</f>
        <v xml:space="preserve">  </v>
      </c>
      <c r="O31" s="49" t="str">
        <f>IF(リスト!O36="","",リスト!O36)</f>
        <v/>
      </c>
      <c r="P31" s="90">
        <f>IF(リスト!W36="","",リスト!W36)</f>
        <v>0</v>
      </c>
      <c r="Q31" s="82" t="str">
        <f>IF('陸上２（参加者名簿）'!$CD$18="","",'陸上２（参加者名簿）'!$CD$18)</f>
        <v/>
      </c>
      <c r="R31" s="82" t="str">
        <f>IF('陸上２（参加者名簿）'!$CD$21="","",'陸上２（参加者名簿）'!$CD$21)</f>
        <v/>
      </c>
    </row>
    <row r="32" spans="1:18">
      <c r="A32" s="45"/>
      <c r="C32" s="47"/>
      <c r="H32" s="49">
        <v>31</v>
      </c>
      <c r="I32" s="49" t="str">
        <f>IF(リスト!K37="","",リスト!K37)</f>
        <v/>
      </c>
      <c r="J32" s="49" t="str">
        <f>IF(リスト!L37="","",リスト!L37)</f>
        <v>0  0</v>
      </c>
      <c r="K32" s="49" t="str">
        <f>IF(リスト!M37="","",リスト!M37)</f>
        <v xml:space="preserve">  </v>
      </c>
      <c r="O32" s="49" t="str">
        <f>IF(リスト!O37="","",リスト!O37)</f>
        <v/>
      </c>
      <c r="P32" s="90">
        <f>IF(リスト!W37="","",リスト!W37)</f>
        <v>0</v>
      </c>
      <c r="Q32" s="82" t="str">
        <f>IF('陸上２（参加者名簿）'!$CD$18="","",'陸上２（参加者名簿）'!$CD$18)</f>
        <v/>
      </c>
      <c r="R32" s="82" t="str">
        <f>IF('陸上２（参加者名簿）'!$CD$21="","",'陸上２（参加者名簿）'!$CD$21)</f>
        <v/>
      </c>
    </row>
    <row r="33" spans="1:18">
      <c r="A33" s="45"/>
      <c r="C33" s="47"/>
      <c r="H33" s="49">
        <v>32</v>
      </c>
      <c r="I33" s="49" t="str">
        <f>IF(リスト!K38="","",リスト!K38)</f>
        <v/>
      </c>
      <c r="J33" s="49" t="str">
        <f>IF(リスト!L38="","",リスト!L38)</f>
        <v>0  0</v>
      </c>
      <c r="K33" s="49" t="str">
        <f>IF(リスト!M38="","",リスト!M38)</f>
        <v xml:space="preserve">  </v>
      </c>
      <c r="O33" s="49" t="str">
        <f>IF(リスト!O38="","",リスト!O38)</f>
        <v/>
      </c>
      <c r="P33" s="90">
        <f>IF(リスト!W38="","",リスト!W38)</f>
        <v>0</v>
      </c>
      <c r="Q33" s="82" t="str">
        <f>IF('陸上２（参加者名簿）'!$CD$18="","",'陸上２（参加者名簿）'!$CD$18)</f>
        <v/>
      </c>
      <c r="R33" s="82" t="str">
        <f>IF('陸上２（参加者名簿）'!$CD$21="","",'陸上２（参加者名簿）'!$CD$21)</f>
        <v/>
      </c>
    </row>
    <row r="34" spans="1:18">
      <c r="A34" s="45"/>
      <c r="C34" s="47"/>
      <c r="H34" s="49">
        <v>33</v>
      </c>
      <c r="I34" s="49" t="str">
        <f>IF(リスト!K39="","",リスト!K39)</f>
        <v/>
      </c>
      <c r="J34" s="49" t="str">
        <f>IF(リスト!L39="","",リスト!L39)</f>
        <v>0  0</v>
      </c>
      <c r="K34" s="49" t="str">
        <f>IF(リスト!M39="","",リスト!M39)</f>
        <v xml:space="preserve">  </v>
      </c>
      <c r="O34" s="49" t="str">
        <f>IF(リスト!O39="","",リスト!O39)</f>
        <v/>
      </c>
      <c r="P34" s="90">
        <f>IF(リスト!W39="","",リスト!W39)</f>
        <v>0</v>
      </c>
      <c r="Q34" s="82" t="str">
        <f>IF('陸上２（参加者名簿）'!$CD$18="","",'陸上２（参加者名簿）'!$CD$18)</f>
        <v/>
      </c>
      <c r="R34" s="82" t="str">
        <f>IF('陸上２（参加者名簿）'!$CD$21="","",'陸上２（参加者名簿）'!$CD$21)</f>
        <v/>
      </c>
    </row>
    <row r="35" spans="1:18">
      <c r="A35" s="45"/>
      <c r="C35" s="47"/>
      <c r="H35" s="49">
        <v>34</v>
      </c>
      <c r="I35" s="49" t="str">
        <f>IF(リスト!K40="","",リスト!K40)</f>
        <v/>
      </c>
      <c r="J35" s="49" t="str">
        <f>IF(リスト!L40="","",リスト!L40)</f>
        <v>0  0</v>
      </c>
      <c r="K35" s="49" t="str">
        <f>IF(リスト!M40="","",リスト!M40)</f>
        <v xml:space="preserve">  </v>
      </c>
      <c r="O35" s="49" t="str">
        <f>IF(リスト!O40="","",リスト!O40)</f>
        <v/>
      </c>
      <c r="P35" s="90">
        <f>IF(リスト!W40="","",リスト!W40)</f>
        <v>0</v>
      </c>
      <c r="Q35" s="82" t="str">
        <f>IF('陸上２（参加者名簿）'!$CD$18="","",'陸上２（参加者名簿）'!$CD$18)</f>
        <v/>
      </c>
      <c r="R35" s="82" t="str">
        <f>IF('陸上２（参加者名簿）'!$CD$21="","",'陸上２（参加者名簿）'!$CD$21)</f>
        <v/>
      </c>
    </row>
    <row r="36" spans="1:18">
      <c r="A36" s="45"/>
      <c r="C36" s="47"/>
      <c r="H36" s="49">
        <v>35</v>
      </c>
      <c r="I36" s="49" t="str">
        <f>IF(リスト!K41="","",リスト!K41)</f>
        <v/>
      </c>
      <c r="J36" s="49" t="str">
        <f>IF(リスト!L41="","",リスト!L41)</f>
        <v>0  0</v>
      </c>
      <c r="K36" s="49" t="str">
        <f>IF(リスト!M41="","",リスト!M41)</f>
        <v xml:space="preserve">  </v>
      </c>
      <c r="O36" s="49" t="str">
        <f>IF(リスト!O41="","",リスト!O41)</f>
        <v/>
      </c>
      <c r="P36" s="90">
        <f>IF(リスト!W41="","",リスト!W41)</f>
        <v>0</v>
      </c>
      <c r="Q36" s="82" t="str">
        <f>IF('陸上２（参加者名簿）'!$CD$18="","",'陸上２（参加者名簿）'!$CD$18)</f>
        <v/>
      </c>
      <c r="R36" s="82" t="str">
        <f>IF('陸上２（参加者名簿）'!$CD$21="","",'陸上２（参加者名簿）'!$CD$21)</f>
        <v/>
      </c>
    </row>
    <row r="37" spans="1:18">
      <c r="A37" s="45"/>
      <c r="C37" s="47"/>
      <c r="H37" s="49">
        <v>36</v>
      </c>
      <c r="I37" s="49" t="str">
        <f>IF(リスト!K42="","",リスト!K42)</f>
        <v/>
      </c>
      <c r="J37" s="49" t="str">
        <f>IF(リスト!L42="","",リスト!L42)</f>
        <v>0  0</v>
      </c>
      <c r="K37" s="49" t="str">
        <f>IF(リスト!M42="","",リスト!M42)</f>
        <v xml:space="preserve">  </v>
      </c>
      <c r="O37" s="49" t="str">
        <f>IF(リスト!O42="","",リスト!O42)</f>
        <v/>
      </c>
      <c r="P37" s="90">
        <f>IF(リスト!W42="","",リスト!W42)</f>
        <v>0</v>
      </c>
      <c r="Q37" s="82" t="str">
        <f>IF('陸上２（参加者名簿）'!$CD$18="","",'陸上２（参加者名簿）'!$CD$18)</f>
        <v/>
      </c>
      <c r="R37" s="82" t="str">
        <f>IF('陸上２（参加者名簿）'!$CD$21="","",'陸上２（参加者名簿）'!$CD$21)</f>
        <v/>
      </c>
    </row>
    <row r="38" spans="1:18">
      <c r="A38" s="45"/>
      <c r="C38" s="47"/>
      <c r="H38" s="49">
        <v>37</v>
      </c>
      <c r="I38" s="49" t="str">
        <f>IF(リスト!K43="","",リスト!K43)</f>
        <v/>
      </c>
      <c r="J38" s="49" t="str">
        <f>IF(リスト!L43="","",リスト!L43)</f>
        <v>0  0</v>
      </c>
      <c r="K38" s="49" t="str">
        <f>IF(リスト!M43="","",リスト!M43)</f>
        <v xml:space="preserve">  </v>
      </c>
      <c r="O38" s="49" t="str">
        <f>IF(リスト!O43="","",リスト!O43)</f>
        <v/>
      </c>
      <c r="P38" s="90">
        <f>IF(リスト!W43="","",リスト!W43)</f>
        <v>0</v>
      </c>
      <c r="Q38" s="82" t="str">
        <f>IF('陸上２（参加者名簿）'!$CD$18="","",'陸上２（参加者名簿）'!$CD$18)</f>
        <v/>
      </c>
      <c r="R38" s="82" t="str">
        <f>IF('陸上２（参加者名簿）'!$CD$21="","",'陸上２（参加者名簿）'!$CD$21)</f>
        <v/>
      </c>
    </row>
    <row r="39" spans="1:18">
      <c r="A39" s="45"/>
      <c r="C39" s="47"/>
      <c r="H39" s="49">
        <v>38</v>
      </c>
      <c r="I39" s="49" t="str">
        <f>IF(リスト!K44="","",リスト!K44)</f>
        <v/>
      </c>
      <c r="J39" s="49" t="str">
        <f>IF(リスト!L44="","",リスト!L44)</f>
        <v>0  0</v>
      </c>
      <c r="K39" s="49" t="str">
        <f>IF(リスト!M44="","",リスト!M44)</f>
        <v xml:space="preserve">  </v>
      </c>
      <c r="O39" s="49" t="str">
        <f>IF(リスト!O44="","",リスト!O44)</f>
        <v/>
      </c>
      <c r="P39" s="90">
        <f>IF(リスト!W44="","",リスト!W44)</f>
        <v>0</v>
      </c>
      <c r="Q39" s="82" t="str">
        <f>IF('陸上２（参加者名簿）'!$CD$18="","",'陸上２（参加者名簿）'!$CD$18)</f>
        <v/>
      </c>
      <c r="R39" s="82" t="str">
        <f>IF('陸上２（参加者名簿）'!$CD$21="","",'陸上２（参加者名簿）'!$CD$21)</f>
        <v/>
      </c>
    </row>
    <row r="40" spans="1:18">
      <c r="A40" s="45"/>
      <c r="C40" s="47"/>
      <c r="H40" s="49">
        <v>39</v>
      </c>
      <c r="I40" s="49" t="str">
        <f>IF(リスト!K45="","",リスト!K45)</f>
        <v/>
      </c>
      <c r="J40" s="49" t="str">
        <f>IF(リスト!L45="","",リスト!L45)</f>
        <v>0  0</v>
      </c>
      <c r="K40" s="49" t="str">
        <f>IF(リスト!M45="","",リスト!M45)</f>
        <v xml:space="preserve">  </v>
      </c>
      <c r="O40" s="49" t="str">
        <f>IF(リスト!O45="","",リスト!O45)</f>
        <v/>
      </c>
      <c r="P40" s="90">
        <f>IF(リスト!W45="","",リスト!W45)</f>
        <v>0</v>
      </c>
      <c r="Q40" s="82" t="str">
        <f>IF('陸上２（参加者名簿）'!$CD$18="","",'陸上２（参加者名簿）'!$CD$18)</f>
        <v/>
      </c>
      <c r="R40" s="82" t="str">
        <f>IF('陸上２（参加者名簿）'!$CD$21="","",'陸上２（参加者名簿）'!$CD$21)</f>
        <v/>
      </c>
    </row>
    <row r="41" spans="1:18">
      <c r="A41" s="45"/>
      <c r="C41" s="47"/>
      <c r="H41" s="49">
        <v>40</v>
      </c>
      <c r="I41" s="49" t="str">
        <f>IF(リスト!K46="","",リスト!K46)</f>
        <v/>
      </c>
      <c r="J41" s="49" t="str">
        <f>IF(リスト!L46="","",リスト!L46)</f>
        <v>0  0</v>
      </c>
      <c r="K41" s="49" t="str">
        <f>IF(リスト!M46="","",リスト!M46)</f>
        <v xml:space="preserve">  </v>
      </c>
      <c r="O41" s="49" t="str">
        <f>IF(リスト!O46="","",リスト!O46)</f>
        <v/>
      </c>
      <c r="P41" s="90">
        <f>IF(リスト!W46="","",リスト!W46)</f>
        <v>0</v>
      </c>
      <c r="Q41" s="82" t="str">
        <f>IF('陸上２（参加者名簿）'!$CD$18="","",'陸上２（参加者名簿）'!$CD$18)</f>
        <v/>
      </c>
      <c r="R41" s="82" t="str">
        <f>IF('陸上２（参加者名簿）'!$CD$21="","",'陸上２（参加者名簿）'!$CD$21)</f>
        <v/>
      </c>
    </row>
    <row r="42" spans="1:18">
      <c r="A42" s="45"/>
      <c r="C42" s="47"/>
      <c r="H42" s="49">
        <v>41</v>
      </c>
      <c r="I42" s="49" t="str">
        <f>IF(リスト!K47="","",リスト!K47)</f>
        <v/>
      </c>
      <c r="J42" s="49" t="str">
        <f>IF(リスト!L47="","",リスト!L47)</f>
        <v>0  0</v>
      </c>
      <c r="K42" s="49" t="str">
        <f>IF(リスト!M47="","",リスト!M47)</f>
        <v xml:space="preserve">  </v>
      </c>
      <c r="O42" s="49" t="str">
        <f>IF(リスト!O47="","",リスト!O47)</f>
        <v/>
      </c>
      <c r="P42" s="90">
        <f>IF(リスト!W47="","",リスト!W47)</f>
        <v>0</v>
      </c>
      <c r="Q42" s="82" t="str">
        <f>IF('陸上２（参加者名簿）'!$CD$18="","",'陸上２（参加者名簿）'!$CD$18)</f>
        <v/>
      </c>
      <c r="R42" s="82" t="str">
        <f>IF('陸上２（参加者名簿）'!$CD$21="","",'陸上２（参加者名簿）'!$CD$21)</f>
        <v/>
      </c>
    </row>
    <row r="43" spans="1:18">
      <c r="A43" s="45"/>
      <c r="C43" s="47"/>
      <c r="H43" s="49">
        <v>42</v>
      </c>
      <c r="I43" s="49" t="str">
        <f>IF(リスト!K48="","",リスト!K48)</f>
        <v/>
      </c>
      <c r="J43" s="49" t="str">
        <f>IF(リスト!L48="","",リスト!L48)</f>
        <v>0  0</v>
      </c>
      <c r="K43" s="49" t="str">
        <f>IF(リスト!M48="","",リスト!M48)</f>
        <v xml:space="preserve">  </v>
      </c>
      <c r="O43" s="49" t="str">
        <f>IF(リスト!O48="","",リスト!O48)</f>
        <v/>
      </c>
      <c r="P43" s="90">
        <f>IF(リスト!W48="","",リスト!W48)</f>
        <v>0</v>
      </c>
      <c r="Q43" s="82" t="str">
        <f>IF('陸上２（参加者名簿）'!$CD$18="","",'陸上２（参加者名簿）'!$CD$18)</f>
        <v/>
      </c>
      <c r="R43" s="82" t="str">
        <f>IF('陸上２（参加者名簿）'!$CD$21="","",'陸上２（参加者名簿）'!$CD$21)</f>
        <v/>
      </c>
    </row>
    <row r="44" spans="1:18">
      <c r="A44" s="45"/>
      <c r="C44" s="47"/>
      <c r="H44" s="49">
        <v>43</v>
      </c>
      <c r="I44" s="49" t="str">
        <f>IF(リスト!K49="","",リスト!K49)</f>
        <v/>
      </c>
      <c r="J44" s="49" t="str">
        <f>IF(リスト!L49="","",リスト!L49)</f>
        <v>0  0</v>
      </c>
      <c r="K44" s="49" t="str">
        <f>IF(リスト!M49="","",リスト!M49)</f>
        <v xml:space="preserve">  </v>
      </c>
      <c r="O44" s="49" t="str">
        <f>IF(リスト!O49="","",リスト!O49)</f>
        <v/>
      </c>
      <c r="P44" s="90">
        <f>IF(リスト!W49="","",リスト!W49)</f>
        <v>0</v>
      </c>
      <c r="Q44" s="82" t="str">
        <f>IF('陸上２（参加者名簿）'!$CD$18="","",'陸上２（参加者名簿）'!$CD$18)</f>
        <v/>
      </c>
      <c r="R44" s="82" t="str">
        <f>IF('陸上２（参加者名簿）'!$CD$21="","",'陸上２（参加者名簿）'!$CD$21)</f>
        <v/>
      </c>
    </row>
    <row r="45" spans="1:18">
      <c r="A45" s="45"/>
      <c r="C45" s="47"/>
      <c r="H45" s="49">
        <v>44</v>
      </c>
      <c r="I45" s="49" t="str">
        <f>IF(リスト!K50="","",リスト!K50)</f>
        <v/>
      </c>
      <c r="J45" s="49" t="str">
        <f>IF(リスト!L50="","",リスト!L50)</f>
        <v>0  0</v>
      </c>
      <c r="K45" s="49" t="str">
        <f>IF(リスト!M50="","",リスト!M50)</f>
        <v xml:space="preserve">  </v>
      </c>
      <c r="O45" s="49" t="str">
        <f>IF(リスト!O50="","",リスト!O50)</f>
        <v/>
      </c>
      <c r="P45" s="90">
        <f>IF(リスト!W50="","",リスト!W50)</f>
        <v>0</v>
      </c>
      <c r="Q45" s="82" t="str">
        <f>IF('陸上２（参加者名簿）'!$CD$18="","",'陸上２（参加者名簿）'!$CD$18)</f>
        <v/>
      </c>
      <c r="R45" s="82" t="str">
        <f>IF('陸上２（参加者名簿）'!$CD$21="","",'陸上２（参加者名簿）'!$CD$21)</f>
        <v/>
      </c>
    </row>
    <row r="46" spans="1:18">
      <c r="A46" s="45"/>
      <c r="C46" s="47"/>
      <c r="H46" s="49">
        <v>45</v>
      </c>
      <c r="I46" s="49" t="str">
        <f>IF(リスト!K51="","",リスト!K51)</f>
        <v/>
      </c>
      <c r="J46" s="49" t="str">
        <f>IF(リスト!L51="","",リスト!L51)</f>
        <v>0  0</v>
      </c>
      <c r="K46" s="49" t="str">
        <f>IF(リスト!M51="","",リスト!M51)</f>
        <v xml:space="preserve">  </v>
      </c>
      <c r="O46" s="49" t="str">
        <f>IF(リスト!O51="","",リスト!O51)</f>
        <v/>
      </c>
      <c r="P46" s="90">
        <f>IF(リスト!W51="","",リスト!W51)</f>
        <v>0</v>
      </c>
      <c r="Q46" s="82" t="str">
        <f>IF('陸上２（参加者名簿）'!$CD$18="","",'陸上２（参加者名簿）'!$CD$18)</f>
        <v/>
      </c>
      <c r="R46" s="82" t="str">
        <f>IF('陸上２（参加者名簿）'!$CD$21="","",'陸上２（参加者名簿）'!$CD$21)</f>
        <v/>
      </c>
    </row>
    <row r="47" spans="1:18">
      <c r="A47" s="45"/>
      <c r="H47" s="49">
        <v>46</v>
      </c>
      <c r="I47" s="49" t="str">
        <f>IF(リスト!K52="","",リスト!K52)</f>
        <v/>
      </c>
      <c r="J47" s="49" t="str">
        <f>IF(リスト!L52="","",リスト!L52)</f>
        <v>0  0</v>
      </c>
      <c r="K47" s="49" t="str">
        <f>IF(リスト!M52="","",リスト!M52)</f>
        <v xml:space="preserve">  </v>
      </c>
      <c r="O47" s="49" t="str">
        <f>IF(リスト!O52="","",リスト!O52)</f>
        <v/>
      </c>
      <c r="P47" s="90">
        <f>IF(リスト!W52="","",リスト!W52)</f>
        <v>0</v>
      </c>
      <c r="Q47" s="82" t="str">
        <f>IF('陸上２（参加者名簿）'!$CD$18="","",'陸上２（参加者名簿）'!$CD$18)</f>
        <v/>
      </c>
      <c r="R47" s="82" t="str">
        <f>IF('陸上２（参加者名簿）'!$CD$21="","",'陸上２（参加者名簿）'!$CD$21)</f>
        <v/>
      </c>
    </row>
    <row r="48" spans="1:18">
      <c r="A48" s="45"/>
      <c r="H48" s="49">
        <v>47</v>
      </c>
      <c r="I48" s="49" t="str">
        <f>IF(リスト!K53="","",リスト!K53)</f>
        <v/>
      </c>
      <c r="J48" s="49" t="str">
        <f>IF(リスト!L53="","",リスト!L53)</f>
        <v>0  0</v>
      </c>
      <c r="K48" s="49" t="str">
        <f>IF(リスト!M53="","",リスト!M53)</f>
        <v xml:space="preserve">  </v>
      </c>
      <c r="O48" s="49" t="str">
        <f>IF(リスト!O53="","",リスト!O53)</f>
        <v/>
      </c>
      <c r="P48" s="90">
        <f>IF(リスト!W53="","",リスト!W53)</f>
        <v>0</v>
      </c>
      <c r="Q48" s="82" t="str">
        <f>IF('陸上２（参加者名簿）'!$CD$18="","",'陸上２（参加者名簿）'!$CD$18)</f>
        <v/>
      </c>
      <c r="R48" s="82" t="str">
        <f>IF('陸上２（参加者名簿）'!$CD$21="","",'陸上２（参加者名簿）'!$CD$21)</f>
        <v/>
      </c>
    </row>
    <row r="49" spans="1:18">
      <c r="A49" s="45"/>
      <c r="H49" s="49">
        <v>48</v>
      </c>
      <c r="I49" s="49" t="str">
        <f>IF(リスト!K54="","",リスト!K54)</f>
        <v/>
      </c>
      <c r="J49" s="49" t="str">
        <f>IF(リスト!L54="","",リスト!L54)</f>
        <v>0  0</v>
      </c>
      <c r="K49" s="49" t="str">
        <f>IF(リスト!M54="","",リスト!M54)</f>
        <v xml:space="preserve">  </v>
      </c>
      <c r="O49" s="49" t="str">
        <f>IF(リスト!O54="","",リスト!O54)</f>
        <v/>
      </c>
      <c r="P49" s="90">
        <f>IF(リスト!W54="","",リスト!W54)</f>
        <v>0</v>
      </c>
      <c r="Q49" s="82" t="str">
        <f>IF('陸上２（参加者名簿）'!$CD$18="","",'陸上２（参加者名簿）'!$CD$18)</f>
        <v/>
      </c>
      <c r="R49" s="82" t="str">
        <f>IF('陸上２（参加者名簿）'!$CD$21="","",'陸上２（参加者名簿）'!$CD$21)</f>
        <v/>
      </c>
    </row>
    <row r="50" spans="1:18">
      <c r="A50" s="45"/>
    </row>
    <row r="51" spans="1:18">
      <c r="A51" s="45"/>
    </row>
    <row r="52" spans="1:18">
      <c r="A52" s="45"/>
    </row>
    <row r="53" spans="1:18">
      <c r="A53" s="45"/>
    </row>
    <row r="54" spans="1:18">
      <c r="A54" s="45"/>
    </row>
    <row r="55" spans="1:18">
      <c r="A55" s="45"/>
    </row>
    <row r="56" spans="1:18">
      <c r="A56" s="45"/>
    </row>
    <row r="57" spans="1:18">
      <c r="A57" s="45"/>
    </row>
    <row r="58" spans="1:18">
      <c r="A58" s="45"/>
    </row>
    <row r="59" spans="1:18">
      <c r="A59" s="45"/>
    </row>
    <row r="60" spans="1:18">
      <c r="A60" s="45"/>
    </row>
    <row r="61" spans="1:18">
      <c r="A61" s="45"/>
    </row>
    <row r="62" spans="1:18">
      <c r="A62" s="45"/>
    </row>
    <row r="63" spans="1:18">
      <c r="A63" s="45"/>
    </row>
    <row r="64" spans="1:18">
      <c r="A64" s="45"/>
    </row>
    <row r="65" spans="1:1">
      <c r="A65" s="45"/>
    </row>
    <row r="66" spans="1:1">
      <c r="A66" s="45"/>
    </row>
    <row r="67" spans="1:1">
      <c r="A67" s="45"/>
    </row>
    <row r="68" spans="1:1">
      <c r="A68" s="45"/>
    </row>
    <row r="69" spans="1:1">
      <c r="A69" s="45"/>
    </row>
    <row r="70" spans="1:1">
      <c r="A70" s="45"/>
    </row>
    <row r="71" spans="1:1">
      <c r="A71" s="45"/>
    </row>
    <row r="72" spans="1:1">
      <c r="A72" s="45"/>
    </row>
    <row r="73" spans="1:1">
      <c r="A73" s="45"/>
    </row>
    <row r="74" spans="1:1">
      <c r="A74" s="45"/>
    </row>
    <row r="75" spans="1:1">
      <c r="A75" s="45"/>
    </row>
    <row r="76" spans="1:1">
      <c r="A76" s="45"/>
    </row>
    <row r="77" spans="1:1">
      <c r="A77" s="45"/>
    </row>
    <row r="78" spans="1:1">
      <c r="A78" s="45"/>
    </row>
    <row r="79" spans="1:1">
      <c r="A79" s="45"/>
    </row>
    <row r="80" spans="1:1">
      <c r="A80" s="45"/>
    </row>
    <row r="81" spans="1:1">
      <c r="A81" s="45"/>
    </row>
    <row r="82" spans="1:1">
      <c r="A82" s="45"/>
    </row>
    <row r="83" spans="1:1">
      <c r="A83" s="45"/>
    </row>
    <row r="84" spans="1:1">
      <c r="A84" s="45"/>
    </row>
    <row r="85" spans="1:1">
      <c r="A85" s="45"/>
    </row>
    <row r="86" spans="1:1">
      <c r="A86" s="45"/>
    </row>
    <row r="87" spans="1:1">
      <c r="A87" s="45"/>
    </row>
    <row r="88" spans="1:1">
      <c r="A88" s="45"/>
    </row>
    <row r="89" spans="1:1">
      <c r="A89" s="45"/>
    </row>
    <row r="90" spans="1:1">
      <c r="A90" s="45"/>
    </row>
    <row r="91" spans="1:1">
      <c r="A91" s="45"/>
    </row>
    <row r="92" spans="1:1">
      <c r="A92" s="45"/>
    </row>
    <row r="93" spans="1:1">
      <c r="A93" s="45"/>
    </row>
    <row r="94" spans="1:1">
      <c r="A94" s="45"/>
    </row>
    <row r="95" spans="1:1">
      <c r="A95" s="45"/>
    </row>
    <row r="96" spans="1:1">
      <c r="A96" s="45"/>
    </row>
    <row r="97" spans="1:1">
      <c r="A97" s="45"/>
    </row>
    <row r="98" spans="1:1">
      <c r="A98" s="45"/>
    </row>
    <row r="99" spans="1:1">
      <c r="A99" s="45"/>
    </row>
  </sheetData>
  <sheetProtection algorithmName="SHA-512" hashValue="W32DTYVgQNgAK0DbnvZABHpqEhtrfpJsJ4QgDzNeQh/OLf8Zldrg0mZbFR8Qo8dBIR26cpzl6cPgosp4N0WrzA==" saltValue="ORCYf5LqTXSzr+1WnOv8pw==" spinCount="100000" sheet="1" objects="1" scenarios="1"/>
  <phoneticPr fontId="23"/>
  <pageMargins left="0.7" right="0.7" top="0.75" bottom="0.75" header="0.3" footer="0.3"/>
  <pageSetup paperSize="9" orientation="portrait" horizontalDpi="0" verticalDpi="0" r:id="rId1"/>
  <ignoredErrors>
    <ignoredError sqref="I2"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基本入力</vt:lpstr>
      <vt:lpstr>陸上1（総括申込書）</vt:lpstr>
      <vt:lpstr>陸上２（参加者名簿）</vt:lpstr>
      <vt:lpstr>陸上３（リレー申込書）</vt:lpstr>
      <vt:lpstr>陸上４（個人申込書）</vt:lpstr>
      <vt:lpstr>リスト</vt:lpstr>
      <vt:lpstr>写真判定データ</vt:lpstr>
      <vt:lpstr>○×入力</vt:lpstr>
      <vt:lpstr>○印</vt:lpstr>
      <vt:lpstr>'陸上1（総括申込書）'!Print_Area</vt:lpstr>
      <vt:lpstr>'陸上２（参加者名簿）'!Print_Area</vt:lpstr>
      <vt:lpstr>'陸上３（リレー申込書）'!Print_Area</vt:lpstr>
      <vt:lpstr>'陸上４（個人申込書）'!Print_Area</vt:lpstr>
      <vt:lpstr>チーム名</vt:lpstr>
      <vt:lpstr>種別</vt:lpstr>
      <vt:lpstr>種目</vt:lpstr>
      <vt:lpstr>種目１</vt:lpstr>
      <vt:lpstr>種目２</vt:lpstr>
      <vt:lpstr>性別</vt:lpstr>
      <vt:lpstr>連絡先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職員室ユーザ</dc:creator>
  <cp:lastModifiedBy>広島県スポーツ協会</cp:lastModifiedBy>
  <cp:lastPrinted>2025-07-28T06:26:12Z</cp:lastPrinted>
  <dcterms:created xsi:type="dcterms:W3CDTF">2008-05-15T08:54:50Z</dcterms:created>
  <dcterms:modified xsi:type="dcterms:W3CDTF">2025-08-25T08:20:45Z</dcterms:modified>
</cp:coreProperties>
</file>